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Quantific. lavoro 3 ipot" sheetId="1" r:id="rId4"/>
    <sheet state="visible" name="Quantific.lavoro" sheetId="2" r:id="rId5"/>
    <sheet state="hidden" name="Quantific. lavoro 1 ipot" sheetId="3" r:id="rId6"/>
    <sheet state="visible" name="Formazione" sheetId="4" r:id="rId7"/>
    <sheet state="visible" name="RILEVAZIONE COMPENSI 2023" sheetId="5" r:id="rId8"/>
    <sheet state="visible" name="DETTAGLIO RAGGRUPPAMENTI 2023" sheetId="6" r:id="rId9"/>
    <sheet state="visible" name="giorni" sheetId="7" r:id="rId10"/>
  </sheets>
  <externalReferences>
    <externalReference r:id="rId11"/>
  </externalReferences>
  <definedNames>
    <definedName name="CS_ruolo_07_06">#REF!</definedName>
    <definedName name="Excel_BuiltIn__FilterDatabase">#REF!</definedName>
    <definedName name="Excel_BuiltIn_Print_Area">#REF!</definedName>
    <definedName name="CR_ruolo_07_06_NEW">#REF!</definedName>
    <definedName name="a">#REF!</definedName>
    <definedName name="Excel_BuiltIn__FilterDatabase_1_1">#REF!</definedName>
    <definedName name="CS_CON_DATA">#REF!</definedName>
    <definedName name="B">#REF!</definedName>
    <definedName name="Excel_BuiltIn__FilterDatabase_1">#REF!</definedName>
    <definedName name="Query1">#REF!</definedName>
    <definedName name="DESC_ISTITUZIONE2">#REF!</definedName>
    <definedName name="__xlfn_COUNTIFS">#REF!</definedName>
    <definedName name="VP_RUO_07_06_NEW">#REF!</definedName>
    <definedName name="CODI_ISTITUZIONE">#REF!</definedName>
    <definedName name="vvvvvvv">#REF!</definedName>
    <definedName name="___xlfn_COUNTIFS">#REF!</definedName>
    <definedName name="Print_Area_1">#REF!</definedName>
    <definedName name="VP_RUO_07_06">#REF!</definedName>
    <definedName name="CANDIDATI">#REF!</definedName>
    <definedName name="VIG_CON_DATA_CESSAZIONE">#REF!</definedName>
    <definedName name="VF_CON_DATA">#REF!</definedName>
    <definedName name="CODI_ISTITUZIONE2">#REF!</definedName>
    <definedName name="Excel_BuiltIn_Print_Area_2">#REF!</definedName>
    <definedName name="DESC_ISTITUZIONE">#REF!</definedName>
    <definedName name="Excel_BuiltIn_Print_Area_1">#REF!</definedName>
    <definedName name="xxxxxx">#REF!</definedName>
    <definedName name="CR_CON_DATA">#REF!</definedName>
  </definedNames>
  <calcPr/>
</workbook>
</file>

<file path=xl/sharedStrings.xml><?xml version="1.0" encoding="utf-8"?>
<sst xmlns="http://schemas.openxmlformats.org/spreadsheetml/2006/main" count="920" uniqueCount="394">
  <si>
    <t>PROSPETTO SINOTTICO ALLEGATO ALL'IPOTESI DI ACCORDO INTEGRATIVO NAZIONALE CONCERNENTE LA DISTRIBUZIONE DELLE RISORSE COSTITUITE DALLE ECONOMIE DI GESTIONE DEL FONDO DI AMMINISTRAZIONE PER L'ANNO 2022</t>
  </si>
  <si>
    <t>Economie di Gestione 2022</t>
  </si>
  <si>
    <t>Descrizione Compenso</t>
  </si>
  <si>
    <t>N. complessivo turni e giornate di presenza</t>
  </si>
  <si>
    <t>Incremento compenso</t>
  </si>
  <si>
    <t>Dettaglio costo</t>
  </si>
  <si>
    <t>Costo totale</t>
  </si>
  <si>
    <t>Note</t>
  </si>
  <si>
    <r>
      <rPr>
        <rFont val="Arial"/>
        <sz val="12.0"/>
      </rPr>
      <t xml:space="preserve">Incremento Indennità Impiego Operativo </t>
    </r>
    <r>
      <rPr>
        <rFont val="Arial"/>
        <i/>
        <sz val="12.0"/>
      </rPr>
      <t xml:space="preserve"> (personale operativo turnista)
art. 7 D.P.R. 121/2022</t>
    </r>
  </si>
  <si>
    <t>misure 2021</t>
  </si>
  <si>
    <r>
      <rPr>
        <rFont val="Arial"/>
        <sz val="12.0"/>
      </rPr>
      <t>Incremento Indennità servizio operativo</t>
    </r>
    <r>
      <rPr>
        <rFont val="Arial"/>
        <i/>
        <sz val="12.0"/>
      </rPr>
      <t>(personale  operativo non turnista)</t>
    </r>
    <r>
      <rPr>
        <rFont val="Arial"/>
        <sz val="12.0"/>
      </rPr>
      <t xml:space="preserve">
</t>
    </r>
    <r>
      <rPr>
        <rFont val="Arial"/>
        <i/>
        <sz val="12.0"/>
      </rPr>
      <t>art. 8 c. 4 D.P.R. 121/2022</t>
    </r>
  </si>
  <si>
    <t>Vedi Tabella A</t>
  </si>
  <si>
    <r>
      <rPr>
        <rFont val="Arial"/>
        <sz val="12.0"/>
      </rPr>
      <t xml:space="preserve">Incremento Indennità funzione tecnico/professionale </t>
    </r>
    <r>
      <rPr>
        <rFont val="Arial"/>
        <i/>
        <sz val="12.0"/>
      </rPr>
      <t>(personale  tecnico-professionale e di rappresentanza)
art.9 c. 4 D.P.R. 121/2022</t>
    </r>
  </si>
  <si>
    <t>Vedi Tabella B</t>
  </si>
  <si>
    <r>
      <rPr>
        <rFont val="Arial"/>
        <color rgb="FFFF0000"/>
        <sz val="12.0"/>
      </rPr>
      <t xml:space="preserve">Maggiorazione indennità funzione tecnico/professionale </t>
    </r>
    <r>
      <rPr>
        <rFont val="Arial"/>
        <i/>
        <color rgb="FFFF0000"/>
        <sz val="12.0"/>
      </rPr>
      <t>(personale tecnico-professionale e di rappresentanza)
art.9 c. 6 D.P.R. 121/2022</t>
    </r>
    <r>
      <rPr>
        <rFont val="Arial"/>
        <color rgb="FFFF0000"/>
        <sz val="12.0"/>
      </rPr>
      <t xml:space="preserve">
</t>
    </r>
  </si>
  <si>
    <t>Vedi Tabella C</t>
  </si>
  <si>
    <t>N. complessivo ore</t>
  </si>
  <si>
    <t>Incremento del compenso</t>
  </si>
  <si>
    <t>Incremento Indennità notturna</t>
  </si>
  <si>
    <t>1,21 nel 2022 - dal 2025  2,41 euro</t>
  </si>
  <si>
    <t xml:space="preserve">Incremento Indennità supernotturna </t>
  </si>
  <si>
    <t>2,42 nel 2022 -   dal 2023  4,42 euro</t>
  </si>
  <si>
    <t>Incremento Indennità  superfestiva</t>
  </si>
  <si>
    <t xml:space="preserve"> 2,42 nel 2022  - dal 2024  3,42 euro</t>
  </si>
  <si>
    <t>N.dipendenti</t>
  </si>
  <si>
    <t>Comp.
mensile</t>
  </si>
  <si>
    <t>RSPP (Responsabili Servizio Prevenzione e Protezione)</t>
  </si>
  <si>
    <t>N. complessivo turni/giorni/ore</t>
  </si>
  <si>
    <t>Compenso</t>
  </si>
  <si>
    <r>
      <rPr>
        <rFont val="Arial"/>
        <sz val="12.0"/>
      </rPr>
      <t>Autista</t>
    </r>
    <r>
      <rPr>
        <rFont val="Arial"/>
        <i/>
        <sz val="12.0"/>
      </rPr>
      <t xml:space="preserve"> (patente 3°-4° Ctg.)</t>
    </r>
    <r>
      <rPr>
        <rFont val="Arial"/>
        <sz val="12.0"/>
      </rPr>
      <t xml:space="preserve">  e personale non specialista con patente nautica</t>
    </r>
  </si>
  <si>
    <t xml:space="preserve"> 1.006 unità * 730 turni</t>
  </si>
  <si>
    <t>Capo partenza</t>
  </si>
  <si>
    <t>753 unità x 730 turni</t>
  </si>
  <si>
    <t>(*incrementato mantenendo la stessa proporzione tra le 3 figure presente nell'accordo 2021)</t>
  </si>
  <si>
    <t>Funzionario reperibile</t>
  </si>
  <si>
    <t xml:space="preserve"> 200 unità * 50 turni 
</t>
  </si>
  <si>
    <t>(80% del valore di incremento della tariffa del personale direttivo che corrisponde al rapporto che esiste tra la tariifa base dei ndnd e direttivi)</t>
  </si>
  <si>
    <t>Responsabile del personale</t>
  </si>
  <si>
    <t>20 unità * 266 giorni
Vedi Tabella F</t>
  </si>
  <si>
    <t>Consegnatario / Sub consegnatario</t>
  </si>
  <si>
    <t xml:space="preserve"> 110 unità * 266 giorni
Vedi Tabella F</t>
  </si>
  <si>
    <t xml:space="preserve">Capo turno provinciale </t>
  </si>
  <si>
    <t xml:space="preserve"> 103 unità * 730 turni</t>
  </si>
  <si>
    <r>
      <rPr>
        <rFont val="Arial"/>
        <sz val="12.0"/>
      </rPr>
      <t xml:space="preserve">Responsabile sala operativa provinciale e regionale </t>
    </r>
    <r>
      <rPr>
        <rFont val="Arial"/>
        <i/>
        <sz val="12.0"/>
      </rPr>
      <t>(CON e SOCAV)</t>
    </r>
  </si>
  <si>
    <t xml:space="preserve"> 123 unità * 730 turni</t>
  </si>
  <si>
    <r>
      <rPr>
        <rFont val="Arial"/>
        <sz val="12.0"/>
      </rPr>
      <t xml:space="preserve">Personale specialista radioriparatore 
</t>
    </r>
    <r>
      <rPr>
        <rFont val="Arial"/>
        <i/>
        <sz val="12.0"/>
      </rPr>
      <t>(appartenente sia ai ruoli operativi che ai ruoli tecnico-professionali)</t>
    </r>
  </si>
  <si>
    <t xml:space="preserve"> 150 unità comprensive del personale operativo e del personale dei RTP * 133 turni
Vedi Tabella D</t>
  </si>
  <si>
    <r>
      <rPr>
        <rFont val="Arial"/>
        <color rgb="FF000000"/>
        <sz val="12.0"/>
      </rPr>
      <t xml:space="preserve">Capo autorimessa 
</t>
    </r>
    <r>
      <rPr>
        <rFont val="Arial"/>
        <i/>
        <color rgb="FF000000"/>
        <sz val="12.0"/>
      </rPr>
      <t>(provinciale, regionale, autoparco dipartimentale, SCA e SFO)</t>
    </r>
  </si>
  <si>
    <t xml:space="preserve"> 248 x 133 turni =32.984</t>
  </si>
  <si>
    <r>
      <rPr>
        <rFont val="Arial"/>
        <color rgb="FF000000"/>
        <sz val="12.0"/>
      </rPr>
      <t xml:space="preserve">Capo distaccamento/sede 
</t>
    </r>
    <r>
      <rPr>
        <rFont val="Arial"/>
        <i/>
        <color rgb="FF000000"/>
        <sz val="12.0"/>
      </rPr>
      <t>(SD3, SD4, SD5, aeroportuali, DTC, sedi centrali dei comandi, sedi delle DR, SCA, ISA, SFO, Poli didattici, nuclei specialistici e Organi costituzionali)</t>
    </r>
  </si>
  <si>
    <t>797 x 133 turni = 106.001 turni
nuclei specialistici: 61 x 133 turni = 8.113   
106.001 + 8.113 = 114.114 turni</t>
  </si>
  <si>
    <r>
      <rPr>
        <rFont val="Arial"/>
        <sz val="12.0"/>
      </rPr>
      <t xml:space="preserve">Amministratore di dominio locale </t>
    </r>
    <r>
      <rPr>
        <rFont val="Arial"/>
        <i/>
        <sz val="12.0"/>
      </rPr>
      <t>(ispettore informatico)</t>
    </r>
  </si>
  <si>
    <t>121 unità x 266 gg = 32.186 giorni 
(strutture territoriali) Vedi Tabella F</t>
  </si>
  <si>
    <t>Personale docente e formatore</t>
  </si>
  <si>
    <t>vedi Tabella E.1 (dettaglio incrementi) e E.2 (dettaglio onere)</t>
  </si>
  <si>
    <t>Personale cinofilo</t>
  </si>
  <si>
    <t>186 unità * 50 euro mensili</t>
  </si>
  <si>
    <t>Onere complessivo dell'accordo</t>
  </si>
  <si>
    <t>Risorse residue</t>
  </si>
  <si>
    <t>Tabella A - Dettaglio incremento Indennità di servizio operativo</t>
  </si>
  <si>
    <t>N. complessivo giornate di presenza</t>
  </si>
  <si>
    <r>
      <rPr>
        <rFont val="Arial"/>
        <b/>
        <sz val="12.0"/>
      </rPr>
      <t xml:space="preserve">Incremento del compenso </t>
    </r>
    <r>
      <rPr>
        <rFont val="Arial"/>
        <b val="0"/>
        <sz val="12.0"/>
      </rPr>
      <t>giornaliero</t>
    </r>
  </si>
  <si>
    <t>Onere totale</t>
  </si>
  <si>
    <r>
      <rPr>
        <rFont val="Arial"/>
        <sz val="12.0"/>
      </rPr>
      <t xml:space="preserve">Incremento Indennità di servizio operativo  al personale che effettua turnazioni di 12 ore correlate all'attività di operativa di soccorso
</t>
    </r>
    <r>
      <rPr>
        <rFont val="Arial"/>
        <i/>
        <sz val="12.0"/>
      </rPr>
      <t xml:space="preserve">art. 8  c. 4 lett. a) del D.P.R. 121/2022 </t>
    </r>
  </si>
  <si>
    <t>Incremento determinato in proporzione all'incremento dell'indennità di impiego operativo (11,50:5,65=8,50:x)</t>
  </si>
  <si>
    <t>misure prima ipotesi</t>
  </si>
  <si>
    <t xml:space="preserve">Incremento Indennità di servizio operativo  al personale che effettua turnazioni di 12 ore assegnato ad altri servizi operativi di istituto
art. 8  c. 4 lett. b) del D.P.R. 121/2022 </t>
  </si>
  <si>
    <t>Incremento determinato in proporzione all'incremento dell'indennità di servizio operativo per il personale che effettua turnazioni di 12 ore correlate all'attività operativa di soccorso(8,50:4,18=2,00:x)</t>
  </si>
  <si>
    <t xml:space="preserve">Incremento Indennità di servizio operativo  al personale che effettua orario giornaliero in caso di settimana lavorativa di 5 giorni
art. 8  c. 4 lett. c) del D.P.R. 121/2022 </t>
  </si>
  <si>
    <t>Incremento calcolato riproporzionando la settima lavorativa su 5 giorni</t>
  </si>
  <si>
    <t xml:space="preserve">Incremento Indennità di servizio operativo  al personale che effettua orario giornaliero in caso di settimana lavorativa di 6 giorni
art. 8  c. 4 lett. c) del D.P.R. 121/2022 </t>
  </si>
  <si>
    <t>Incremento calcolato riproporzionando la settima lavorativa su 6 giorni</t>
  </si>
  <si>
    <t>Tabella B - Dettaglio incremento Indennità di funzione tecnico professionale</t>
  </si>
  <si>
    <t>Incremento del compenso giornaliero</t>
  </si>
  <si>
    <r>
      <rPr>
        <rFont val="Arial"/>
        <sz val="12.0"/>
      </rPr>
      <t xml:space="preserve">Incremento Indennità di funzione tecnico e professionale che effettua l'orario giornaliero in caso di settimana lavorativa di 5 giorni
</t>
    </r>
    <r>
      <rPr>
        <rFont val="Arial"/>
        <i/>
        <sz val="12.0"/>
      </rPr>
      <t xml:space="preserve">art. 9  c. 4 lett. a) del D.P.R. 121/2022 </t>
    </r>
  </si>
  <si>
    <t>Stesso incremento del personale operativo che effettua orario giornaliero - settimana lavorativa 5 giorni- per attività  correlate all'attività operativa di soccorso</t>
  </si>
  <si>
    <r>
      <rPr>
        <rFont val="Arial"/>
        <sz val="12.0"/>
      </rPr>
      <t xml:space="preserve">Incremento Indennità di funzione tecnico e professionale che effettua l'orario giornaliero in caso di settimana lavorativa di 6 giorni
</t>
    </r>
    <r>
      <rPr>
        <rFont val="Arial"/>
        <i/>
        <sz val="12.0"/>
      </rPr>
      <t xml:space="preserve">art. 9  c. 4 lett. a) del D.P.R. 121/2022 </t>
    </r>
  </si>
  <si>
    <t>Stesso incremento del personale operativo che effettua orario giornaliero - settimana lavorativa 6 giorni- per attività  correlate all'attività operativa di soccorso</t>
  </si>
  <si>
    <r>
      <rPr>
        <rFont val="Arial"/>
        <sz val="12.0"/>
      </rPr>
      <t xml:space="preserve">Incremento Indennità di funzione tecnico e professionale che effettua turnazioni di 12 ore
</t>
    </r>
    <r>
      <rPr>
        <rFont val="Arial"/>
        <i/>
        <sz val="12.0"/>
      </rPr>
      <t xml:space="preserve">art. 9  c. 4 lett. a) del D.P.R. 121/2022 </t>
    </r>
  </si>
  <si>
    <t>Stesso incremento del personale operativo che effettua orario giornaliero - turnazione di 12 ore- per attività  correlate all'attività operativa di soccorso</t>
  </si>
  <si>
    <t>Tabella C - Dettaglio incremento maggiorazione Indennità di funzione tecnico professionale</t>
  </si>
  <si>
    <t>Costo per tipologia indennità</t>
  </si>
  <si>
    <t>Onere complessivo 
Indennità di turno / Compenso di produttività</t>
  </si>
  <si>
    <t>Misure a regime D.P.R.121/2022 art.9 c.6</t>
  </si>
  <si>
    <t>Misure a regime D.P.R.121/2022 art.8 c.6</t>
  </si>
  <si>
    <r>
      <rPr>
        <rFont val="Arial"/>
        <b/>
        <sz val="12.0"/>
      </rPr>
      <t xml:space="preserve">Maggiorazione  compenso di produttività 
Personale tecnico-professionale e di rappresentanza
</t>
    </r>
    <r>
      <rPr>
        <rFont val="Arial1"/>
        <b val="0"/>
        <i/>
        <sz val="12.0"/>
      </rPr>
      <t>settimana lavorativa su 6 giorni</t>
    </r>
  </si>
  <si>
    <t xml:space="preserve"> - Operatore esperto
 - Operatore esperto con scatto convenzionale
 - Orchestrale esperto
 - Orchestrale esperto con scatto convenzionale
 - Atleta con primo scatto convenzionale
 - Atleta con secondo scatto convenzionale
</t>
  </si>
  <si>
    <t xml:space="preserve"> - Assistente
 - Orchestrale superiore
 - Atleta con terzo scatto convenzionale
</t>
  </si>
  <si>
    <t xml:space="preserve"> - Assistente con scatto convenzionale
 - Orchestrale superiore con scatto convenzionale
 - Maestro direttore con primo scatto convenzionale
 - Maestro direttore con secondo scatto convenzionale
 - Atleta con quarto scatto convenzionale
 - Ispettore dei ruoli tecnico-professionali di cui al c. 1, lett. b) degli artt. 78, 90, 102 e 114 d.lgs. 217/2005</t>
  </si>
  <si>
    <t xml:space="preserve"> - Maestro direttore con terzo scatto convenzionale
 - Ispettore dei ruoli tecnico-professionali esperto
 - Ispettore dei ruoli tecnico-professionali esperto con scatto convenzionale</t>
  </si>
  <si>
    <t xml:space="preserve"> - Maestro direttore con quarto scatto convenzionale
 - Ispettore dei ruoli tecnico-professionali coordinatore
 - Ispettore dei ruoli tecnico-professionali coordinatore con scatto convenzionale</t>
  </si>
  <si>
    <r>
      <rPr>
        <rFont val="Arial"/>
        <b/>
        <sz val="12.0"/>
      </rPr>
      <t xml:space="preserve">Maggiorazione  compenso di produttività 
Personale tecnico-professionale e di rappresentanza
</t>
    </r>
    <r>
      <rPr>
        <rFont val="Arial1"/>
        <b val="0"/>
        <i/>
        <sz val="12.0"/>
      </rPr>
      <t>settimana lavorativa su 5 giorni</t>
    </r>
  </si>
  <si>
    <r>
      <rPr>
        <rFont val="Arial"/>
        <b/>
        <sz val="12.0"/>
      </rPr>
      <t xml:space="preserve">Maggiorazione  compenso di produttività 
Personale tecnico-professionale e di rappresentanza
</t>
    </r>
    <r>
      <rPr>
        <rFont val="Arial1"/>
        <b val="0"/>
        <i/>
        <sz val="12.0"/>
      </rPr>
      <t>turnazioni di 12 ore</t>
    </r>
  </si>
  <si>
    <t>Tabella D - Dettaglio compenso personale specialista radioriparatore</t>
  </si>
  <si>
    <r>
      <rPr>
        <rFont val="Arial"/>
        <sz val="12.0"/>
      </rPr>
      <t xml:space="preserve">Compenso al personale specialista radioriparatore amministrativo e operativo non turnista - </t>
    </r>
    <r>
      <rPr>
        <rFont val="Arial"/>
        <i/>
        <sz val="12.0"/>
      </rPr>
      <t>settimana lavorativa su 6 giorni</t>
    </r>
  </si>
  <si>
    <r>
      <rPr>
        <rFont val="Arial"/>
        <sz val="12.0"/>
      </rPr>
      <t xml:space="preserve">Compenso al personale specialista radioriparatore amministrativo e operativo non turnista  - </t>
    </r>
    <r>
      <rPr>
        <rFont val="Arial"/>
        <i/>
        <sz val="12.0"/>
      </rPr>
      <t>settimana lavorativa su 5 giorni</t>
    </r>
  </si>
  <si>
    <r>
      <rPr>
        <rFont val="Arial"/>
        <sz val="12.0"/>
      </rPr>
      <t xml:space="preserve">Compenso al personale specialista radioriparatore amministrativo e operativo non turnista  - </t>
    </r>
    <r>
      <rPr>
        <rFont val="Arial"/>
        <i/>
        <sz val="12.0"/>
      </rPr>
      <t>turnazioni di 12 ore</t>
    </r>
  </si>
  <si>
    <t xml:space="preserve">Tabella E.1 - Dettaglio incrementi compensi attività di docenza/formazione </t>
  </si>
  <si>
    <t>Incremento (pari al 100 % delle misure orarie vigenti) del compenso incentivante personale docente/formatore</t>
  </si>
  <si>
    <t>Fascia</t>
  </si>
  <si>
    <r>
      <rPr>
        <rFont val="Arial"/>
        <b/>
        <color/>
        <sz val="11.0"/>
      </rPr>
      <t xml:space="preserve">corsi Allievi VVF
</t>
    </r>
    <r>
      <rPr>
        <rFont val="Arial"/>
        <b/>
        <i/>
        <color/>
        <sz val="11.0"/>
      </rPr>
      <t xml:space="preserve"> (tabella 2)</t>
    </r>
  </si>
  <si>
    <r>
      <rPr>
        <rFont val="Arial"/>
        <b/>
        <color/>
        <sz val="11.0"/>
      </rPr>
      <t xml:space="preserve">corsi passaggio a CS e CR     
</t>
    </r>
    <r>
      <rPr>
        <rFont val="Arial"/>
        <b/>
        <i/>
        <color/>
        <sz val="11.0"/>
      </rPr>
      <t xml:space="preserve"> (tabella 3)</t>
    </r>
  </si>
  <si>
    <r>
      <rPr>
        <rFont val="Arial"/>
        <b/>
        <color/>
        <sz val="11.0"/>
      </rPr>
      <t xml:space="preserve">corsi non direttivi 
</t>
    </r>
    <r>
      <rPr>
        <rFont val="Arial"/>
        <b/>
        <i/>
        <color/>
        <sz val="11.0"/>
      </rPr>
      <t>(tabella 4)</t>
    </r>
  </si>
  <si>
    <r>
      <rPr>
        <rFont val="Arial"/>
        <b/>
        <color/>
        <sz val="11.0"/>
      </rPr>
      <t xml:space="preserve">corsi direttivi 
</t>
    </r>
    <r>
      <rPr>
        <rFont val="Arial"/>
        <b/>
        <i/>
        <color/>
        <sz val="11.0"/>
      </rPr>
      <t>(tabella 5)</t>
    </r>
  </si>
  <si>
    <r>
      <rPr>
        <rFont val="Arial"/>
        <b/>
        <color/>
        <sz val="11.0"/>
      </rPr>
      <t xml:space="preserve">corsi territoriali vari            
</t>
    </r>
    <r>
      <rPr>
        <rFont val="Arial"/>
        <b/>
        <i/>
        <color/>
        <sz val="11.0"/>
      </rPr>
      <t xml:space="preserve"> (tabella 6)</t>
    </r>
  </si>
  <si>
    <r>
      <rPr>
        <rFont val="Arial"/>
        <b/>
        <color/>
        <sz val="11.0"/>
      </rPr>
      <t xml:space="preserve">corsi addestramento professionale e ginnico     
</t>
    </r>
    <r>
      <rPr>
        <rFont val="Arial"/>
        <b/>
        <i/>
        <color/>
        <sz val="11.0"/>
      </rPr>
      <t xml:space="preserve">  (tabella 7)</t>
    </r>
  </si>
  <si>
    <r>
      <rPr>
        <rFont val="Arial"/>
        <b/>
        <color/>
        <sz val="11.0"/>
      </rPr>
      <t xml:space="preserve">corsi aggiornamento Cs e CR          
</t>
    </r>
    <r>
      <rPr>
        <rFont val="Arial"/>
        <b/>
        <i/>
        <color/>
        <sz val="11.0"/>
      </rPr>
      <t xml:space="preserve"> (tabella 8)</t>
    </r>
  </si>
  <si>
    <r>
      <rPr>
        <rFont val="Arial"/>
        <b/>
        <color/>
        <sz val="11.0"/>
      </rPr>
      <t xml:space="preserve">corsi aggiornamento non direttivi 
</t>
    </r>
    <r>
      <rPr>
        <rFont val="Arial"/>
        <b/>
        <i/>
        <color/>
        <sz val="11.0"/>
      </rPr>
      <t>(tabella 9)</t>
    </r>
  </si>
  <si>
    <r>
      <rPr>
        <rFont val="Arial"/>
        <b/>
        <color/>
        <sz val="11.0"/>
      </rPr>
      <t xml:space="preserve">corsi aggiornamento direttivi        
 </t>
    </r>
    <r>
      <rPr>
        <rFont val="Arial"/>
        <b/>
        <i/>
        <color/>
        <sz val="11.0"/>
      </rPr>
      <t>(tabella 10)</t>
    </r>
  </si>
  <si>
    <r>
      <rPr>
        <rFont val="Arial"/>
        <b/>
        <color/>
        <sz val="11.0"/>
      </rPr>
      <t xml:space="preserve">corsi istruttori - specialisti nautici - TLC               
</t>
    </r>
    <r>
      <rPr>
        <rFont val="Arial"/>
        <b/>
        <i/>
        <color/>
        <sz val="11.0"/>
      </rPr>
      <t>(tabella 11)</t>
    </r>
  </si>
  <si>
    <r>
      <rPr>
        <rFont val="Arial"/>
        <b/>
        <color/>
        <sz val="11.0"/>
      </rPr>
      <t xml:space="preserve">corsi specialisti sommozzatori - specialisti di elicottero - elisoccorritori 
</t>
    </r>
    <r>
      <rPr>
        <rFont val="Arial"/>
        <b/>
        <i/>
        <color/>
        <sz val="11.0"/>
      </rPr>
      <t>(tabella 12)</t>
    </r>
  </si>
  <si>
    <r>
      <rPr>
        <rFont val="Arial"/>
        <b/>
        <color/>
        <sz val="11.0"/>
      </rPr>
      <t xml:space="preserve">corsi pilota aeromobile        
</t>
    </r>
    <r>
      <rPr>
        <rFont val="Arial"/>
        <b/>
        <i/>
        <color/>
        <sz val="11.0"/>
      </rPr>
      <t>(tabella 13)</t>
    </r>
  </si>
  <si>
    <t>Ruolo degli ispettori antincendi ed equivalenti qualifiche dei ruoli tecnico-professionali</t>
  </si>
  <si>
    <t>4,00</t>
  </si>
  <si>
    <t>1,42</t>
  </si>
  <si>
    <t>3,69</t>
  </si>
  <si>
    <t>4,31</t>
  </si>
  <si>
    <t>Ruolo dei capo squadra e capo reparto</t>
  </si>
  <si>
    <t>1,98</t>
  </si>
  <si>
    <t>2,38</t>
  </si>
  <si>
    <t>2,57</t>
  </si>
  <si>
    <t>2,77</t>
  </si>
  <si>
    <t>Ruolo dei vigili del fuoco, orchestrali, atleti, operatori e assistenti</t>
  </si>
  <si>
    <t>1,57</t>
  </si>
  <si>
    <t>1,88</t>
  </si>
  <si>
    <t>2,04</t>
  </si>
  <si>
    <t>2,19</t>
  </si>
  <si>
    <t>Tabella E.2 - Dettaglio quantificazione onere incremento compensi attività di docenza/formazione</t>
  </si>
  <si>
    <t>N. complessivo ore erogate</t>
  </si>
  <si>
    <t>Tariffa di riferimento per quantificazione onere</t>
  </si>
  <si>
    <t>Onere</t>
  </si>
  <si>
    <t>TOTALE</t>
  </si>
  <si>
    <t>Tabella F - Dettaglio compensi:
                - Responsabile del personale
                - Consegnatario / Sub consegnatario 
                - Amministratore di dominio locale (ispettore informatico)</t>
  </si>
  <si>
    <r>
      <rPr>
        <rFont val="Arial"/>
        <sz val="12.0"/>
      </rPr>
      <t xml:space="preserve">Compenso al personale   - </t>
    </r>
    <r>
      <rPr>
        <rFont val="Arial"/>
        <i/>
        <sz val="12.0"/>
      </rPr>
      <t>settimana lavorativa su 6 giorni</t>
    </r>
  </si>
  <si>
    <r>
      <rPr>
        <rFont val="Arial"/>
        <sz val="12.0"/>
      </rPr>
      <t xml:space="preserve">Compenso al personale   - </t>
    </r>
    <r>
      <rPr>
        <rFont val="Arial"/>
        <i/>
        <sz val="12.0"/>
      </rPr>
      <t>settimana lavorativa su 5 giorni</t>
    </r>
  </si>
  <si>
    <r>
      <rPr>
        <rFont val="Arial"/>
        <sz val="12.0"/>
      </rPr>
      <t xml:space="preserve">Compenso al personale  - </t>
    </r>
    <r>
      <rPr>
        <rFont val="Arial"/>
        <i/>
        <sz val="12.0"/>
      </rPr>
      <t>turnazioni di 12 ore</t>
    </r>
  </si>
  <si>
    <t>PROSPETTO SINOTTICO ALLEGATO ALL'IPOTESI DI ACCORDO INTEGRATIVO NAZIONALE CONCERNENTE LA DISTRIBUZIONE DELLE RISORSE COSTITUITE DALLE ECONOMIE DI GESTIONE DEL FONDO DI AMMINISTRAZIONE PER L'ANNO 2023</t>
  </si>
  <si>
    <t>Totale Economie di Gestione 2023</t>
  </si>
  <si>
    <t>Economie di Gestione 2023 - personale specialista</t>
  </si>
  <si>
    <t>Importo quantificato nel foglio"Economie di gestione specialist" del file "Tabella A FA 2023.xls"</t>
  </si>
  <si>
    <t>Economie di Gestione 2023 - personale ndnd</t>
  </si>
  <si>
    <t>Ripartizione economie di gestione personale non specialista</t>
  </si>
  <si>
    <t>% di riduzione</t>
  </si>
  <si>
    <t>misure 2022</t>
  </si>
  <si>
    <r>
      <rPr>
        <rFont val="Arial"/>
        <sz val="12.0"/>
      </rPr>
      <t xml:space="preserve">Incremento Indennità Impiego Operativo </t>
    </r>
    <r>
      <rPr>
        <rFont val="Arial"/>
        <i/>
        <sz val="12.0"/>
      </rPr>
      <t xml:space="preserve"> (personale operativo turnista)
art. 7 D.P.R. 121/2022</t>
    </r>
  </si>
  <si>
    <r>
      <rPr>
        <rFont val="Arial"/>
        <sz val="12.0"/>
      </rPr>
      <t>Incremento Indennità servizio operativo</t>
    </r>
    <r>
      <rPr>
        <rFont val="Arial"/>
        <i/>
        <sz val="12.0"/>
      </rPr>
      <t>(personale  operativo non turnista)</t>
    </r>
    <r>
      <rPr>
        <rFont val="Arial"/>
        <sz val="12.0"/>
      </rPr>
      <t xml:space="preserve">
</t>
    </r>
    <r>
      <rPr>
        <rFont val="Arial"/>
        <i/>
        <sz val="12.0"/>
      </rPr>
      <t>art. 8 c. 4 D.P.R. 121/2022</t>
    </r>
  </si>
  <si>
    <r>
      <rPr>
        <rFont val="Arial"/>
        <sz val="12.0"/>
      </rPr>
      <t xml:space="preserve">Incremento Indennità funzione tecnico/professionale </t>
    </r>
    <r>
      <rPr>
        <rFont val="Arial"/>
        <i/>
        <sz val="12.0"/>
      </rPr>
      <t>(personale  tecnico-professionale e di rappresentanza)
art.9 c. 4 D.P.R. 121/2022</t>
    </r>
  </si>
  <si>
    <r>
      <rPr>
        <rFont val="Arial"/>
        <sz val="12.0"/>
      </rPr>
      <t xml:space="preserve">Maggiorazione indennità funzione tecnico/professionale </t>
    </r>
    <r>
      <rPr>
        <rFont val="Arial"/>
        <i/>
        <sz val="12.0"/>
      </rPr>
      <t>(personale tecnico-professionale e di rappresentanza)
art.9 c. 6 D.P.R. 121/2022</t>
    </r>
    <r>
      <rPr>
        <rFont val="Arial"/>
        <sz val="12.0"/>
      </rPr>
      <t xml:space="preserve">
</t>
    </r>
  </si>
  <si>
    <t>modificata da 1,20 euro del 2022 a 0,20 euro poiché già incrementata a regime dal 2023</t>
  </si>
  <si>
    <t>nessun incremento poiché già incrementata di 2,00 euro a regime dal 2023</t>
  </si>
  <si>
    <r>
      <rPr>
        <rFont val="Arial"/>
        <sz val="12.0"/>
      </rPr>
      <t>Autista</t>
    </r>
    <r>
      <rPr>
        <rFont val="Arial"/>
        <i/>
        <sz val="12.0"/>
      </rPr>
      <t xml:space="preserve"> (patente 3°-4° Ctg.)</t>
    </r>
    <r>
      <rPr>
        <rFont val="Arial"/>
        <sz val="12.0"/>
      </rPr>
      <t xml:space="preserve">  e personale non specialista con patente nautica</t>
    </r>
  </si>
  <si>
    <r>
      <rPr>
        <rFont val="Arial"/>
        <sz val="12.0"/>
      </rPr>
      <t xml:space="preserve">Responsabile sala operativa provinciale e regionale </t>
    </r>
    <r>
      <rPr>
        <rFont val="Arial"/>
        <i/>
        <sz val="12.0"/>
      </rPr>
      <t>(CON e SOCAV)</t>
    </r>
  </si>
  <si>
    <r>
      <rPr>
        <rFont val="Arial"/>
        <sz val="12.0"/>
      </rPr>
      <t xml:space="preserve">Personale specialista radioriparatore 
</t>
    </r>
    <r>
      <rPr>
        <rFont val="Arial"/>
        <i/>
        <sz val="12.0"/>
      </rPr>
      <t>(appartenente sia ai ruoli operativi che ai ruoli tecnico-professionali)</t>
    </r>
  </si>
  <si>
    <r>
      <rPr>
        <rFont val="Arial"/>
        <color rgb="FF000000"/>
        <sz val="12.0"/>
      </rPr>
      <t xml:space="preserve">Capo autorimessa 
</t>
    </r>
    <r>
      <rPr>
        <rFont val="Arial"/>
        <i/>
        <color rgb="FF000000"/>
        <sz val="12.0"/>
      </rPr>
      <t>(provinciale, regionale, autoparco dipartimentale, SCA e SFO)</t>
    </r>
  </si>
  <si>
    <r>
      <rPr>
        <rFont val="Arial"/>
        <color rgb="FF000000"/>
        <sz val="12.0"/>
      </rPr>
      <t xml:space="preserve">Capo distaccamento/sede 
</t>
    </r>
    <r>
      <rPr>
        <rFont val="Arial"/>
        <i/>
        <color rgb="FF000000"/>
        <sz val="12.0"/>
      </rPr>
      <t>(SD3, SD4, SD5, aeroportuali, DTC, sedi centrali dei comandi, sedi delle DR, SCA, ISA, SFO, Poli didattici, nuclei specialistici e Organi costituzionali)</t>
    </r>
  </si>
  <si>
    <r>
      <rPr>
        <rFont val="Arial"/>
        <sz val="12.0"/>
      </rPr>
      <t xml:space="preserve">Amministratore di dominio locale </t>
    </r>
    <r>
      <rPr>
        <rFont val="Arial"/>
        <i/>
        <sz val="12.0"/>
      </rPr>
      <t>(ruolo degli informatici)</t>
    </r>
  </si>
  <si>
    <r>
      <rPr>
        <rFont val="Arial"/>
        <color rgb="FF000000"/>
        <sz val="12.0"/>
      </rPr>
      <t xml:space="preserve">Direttore delle Operazione di Spegnimento </t>
    </r>
    <r>
      <rPr>
        <rFont val="Arial"/>
        <i/>
        <color rgb="FF000000"/>
        <sz val="12.0"/>
      </rPr>
      <t>(D.O.S.)</t>
    </r>
  </si>
  <si>
    <t>Onere complessivo dell'accordo per il personale non specialista</t>
  </si>
  <si>
    <t>Ripartizione economie di gestione personale specialista</t>
  </si>
  <si>
    <t>N. complessivo turni/giornate di presenza e unità</t>
  </si>
  <si>
    <t>Aeronaviganti</t>
  </si>
  <si>
    <t>incarichi presso l’ufficio coordinamento Servizio Aereo (Responsabili e deputy settori Operazioni, Aeronavigabilità, Manutenzione, Qualità, Sicurezza Volo, Formazione dell’organizzazione aeronautica del CNVVF</t>
  </si>
  <si>
    <t xml:space="preserve">responsabile del Reparto Volo e del Centro Nazionale Addestramento Volo (CNAV), </t>
  </si>
  <si>
    <t>istruttori specialisti e elisoccorritori</t>
  </si>
  <si>
    <t>responsabili settori Operazioni, Aeronavigabilità, Manutenzione, Elisoccorritori (ROE) presso i Reparti Volo e CNAV</t>
  </si>
  <si>
    <t>addetti settori Qualità, Sicurezza Volo, Magazzino aeronautico presso i Reparti Volo e CNAV</t>
  </si>
  <si>
    <t>turni di servizio con funzione di capo equipaggio per turno di allarme</t>
  </si>
  <si>
    <t>turni di servizio con funzione di copilota pronto impiego per turno di allarme</t>
  </si>
  <si>
    <t>turni di servizio con funzione di tecnico di bordo per turno di allarme</t>
  </si>
  <si>
    <t>turni di servizio con funzione di elisoccorritore per turno di allarme</t>
  </si>
  <si>
    <t>Nautici</t>
  </si>
  <si>
    <t>responsabile operativo</t>
  </si>
  <si>
    <t>responsabile logistico</t>
  </si>
  <si>
    <t xml:space="preserve">istruttori nautici </t>
  </si>
  <si>
    <t>turni di servizio con funzione di comandante di unità navale per turno di allarme</t>
  </si>
  <si>
    <t>turni di servizio con funzione di direttore di macchina per turno di allarme</t>
  </si>
  <si>
    <t>Subacquei</t>
  </si>
  <si>
    <t>operatori speleo subacquei avanzati e operatori abilitati a alto fondale ipossico</t>
  </si>
  <si>
    <t>operatori abilitati alla ricerca strumentale alto e basso fondale</t>
  </si>
  <si>
    <t>istruttori sommozzatori</t>
  </si>
  <si>
    <t>ruoli di Capo Nucleo, Coordinatore Nazionale, Coordinatore Regionale e Coordinatore Provinciale</t>
  </si>
  <si>
    <t>turni di servizio presso i reparti volo o turni di servizio con imbarco su elicottero per turno di allarme</t>
  </si>
  <si>
    <t>turno di servizio con funzione di direttore di immersione per turno di allarme</t>
  </si>
  <si>
    <t>servizio antincendio lagunare</t>
  </si>
  <si>
    <t>Onere complessivo personale specialista</t>
  </si>
  <si>
    <t xml:space="preserve">Onere complessivo dell'accordo </t>
  </si>
  <si>
    <r>
      <rPr>
        <rFont val="Arial"/>
        <b/>
        <sz val="12.0"/>
      </rPr>
      <t xml:space="preserve">Incremento del compenso </t>
    </r>
    <r>
      <rPr>
        <rFont val="Arial"/>
        <b val="0"/>
        <sz val="12.0"/>
      </rPr>
      <t>giornaliero</t>
    </r>
  </si>
  <si>
    <r>
      <rPr>
        <rFont val="Arial"/>
        <sz val="12.0"/>
      </rPr>
      <t xml:space="preserve">Incremento Indennità di servizio operativo  al personale che effettua turnazioni di 12 ore correlate all'attività operativa di soccorso
</t>
    </r>
    <r>
      <rPr>
        <rFont val="Arial"/>
        <i/>
        <sz val="12.0"/>
      </rPr>
      <t xml:space="preserve">art. 8  c. 4 lett. a) del D.P.R. 121/2022 </t>
    </r>
  </si>
  <si>
    <r>
      <rPr>
        <rFont val="Arial"/>
        <sz val="12.0"/>
      </rPr>
      <t xml:space="preserve">Incremento Indennità di funzione tecnico e professionale che effettua turnazioni di 12 ore
</t>
    </r>
    <r>
      <rPr>
        <rFont val="Arial"/>
        <i/>
        <sz val="12.0"/>
      </rPr>
      <t xml:space="preserve">art. 9  c. 4 lett. a) del D.P.R. 121/2022 </t>
    </r>
  </si>
  <si>
    <r>
      <rPr>
        <rFont val="Arial"/>
        <sz val="12.0"/>
      </rPr>
      <t xml:space="preserve">Incremento Indennità di funzione tecnico e professionale che effettua l'orario giornaliero in caso di settimana lavorativa di 5 giorni
</t>
    </r>
    <r>
      <rPr>
        <rFont val="Arial"/>
        <i/>
        <sz val="12.0"/>
      </rPr>
      <t xml:space="preserve">art. 9  c. 4 lett. a) del D.P.R. 121/2022 </t>
    </r>
  </si>
  <si>
    <r>
      <rPr>
        <rFont val="Arial"/>
        <sz val="12.0"/>
      </rPr>
      <t xml:space="preserve">Incremento Indennità di funzione tecnico e professionale che effettua l'orario giornaliero in caso di settimana lavorativa di 6 giorni
</t>
    </r>
    <r>
      <rPr>
        <rFont val="Arial"/>
        <i/>
        <sz val="12.0"/>
      </rPr>
      <t xml:space="preserve">art. 9  c. 4 lett. a) del D.P.R. 121/2022 </t>
    </r>
  </si>
  <si>
    <t>Onere parziale</t>
  </si>
  <si>
    <t xml:space="preserve">Onere complessivo </t>
  </si>
  <si>
    <r>
      <rPr>
        <rFont val="Arial"/>
        <b/>
        <sz val="12.0"/>
      </rPr>
      <t xml:space="preserve">Maggiorazione  indennità di funzione tecnico-professionale e di rappresentanza
</t>
    </r>
    <r>
      <rPr>
        <rFont val="Arial1"/>
        <b val="0"/>
        <i/>
        <sz val="12.0"/>
      </rPr>
      <t>settimana lavorativa su 6 giorni</t>
    </r>
  </si>
  <si>
    <r>
      <rPr>
        <rFont val="Arial"/>
        <b/>
        <sz val="12.0"/>
      </rPr>
      <t xml:space="preserve">Maggiorazione  indennità di funzione tecnico-professionale e di rappresentanza
</t>
    </r>
    <r>
      <rPr>
        <rFont val="Arial1"/>
        <b val="0"/>
        <i/>
        <sz val="12.0"/>
      </rPr>
      <t>settimana lavorativa su 5 giorni</t>
    </r>
  </si>
  <si>
    <r>
      <rPr>
        <rFont val="Arial"/>
        <b/>
        <sz val="12.0"/>
      </rPr>
      <t xml:space="preserve">Maggiorazione  indennità di funzione tecnico-professionale e di rappresentanza
</t>
    </r>
    <r>
      <rPr>
        <rFont val="Arial1"/>
        <b val="0"/>
        <i/>
        <sz val="12.0"/>
      </rPr>
      <t>turnazioni di 12 ore</t>
    </r>
  </si>
  <si>
    <r>
      <rPr>
        <rFont val="Arial"/>
        <sz val="12.0"/>
      </rPr>
      <t xml:space="preserve">Compenso al personale specialista radioriparatore amministrativo e operativo non turnista - </t>
    </r>
    <r>
      <rPr>
        <rFont val="Arial"/>
        <i/>
        <sz val="12.0"/>
      </rPr>
      <t>settimana lavorativa su 6 giorni</t>
    </r>
  </si>
  <si>
    <r>
      <rPr>
        <rFont val="Arial"/>
        <sz val="12.0"/>
      </rPr>
      <t xml:space="preserve">Compenso al personale specialista radioriparatore amministrativo e operativo non turnista  - </t>
    </r>
    <r>
      <rPr>
        <rFont val="Arial"/>
        <i/>
        <sz val="12.0"/>
      </rPr>
      <t>settimana lavorativa su 5 giorni</t>
    </r>
  </si>
  <si>
    <r>
      <rPr>
        <rFont val="Arial"/>
        <sz val="12.0"/>
      </rPr>
      <t xml:space="preserve">Compenso al personale specialista radioriparatore amministrativo e operativo non turnista  - </t>
    </r>
    <r>
      <rPr>
        <rFont val="Arial"/>
        <i/>
        <sz val="12.0"/>
      </rPr>
      <t>turnazioni di 12 ore</t>
    </r>
  </si>
  <si>
    <r>
      <rPr>
        <rFont val="Arial"/>
        <b/>
        <color/>
        <sz val="11.0"/>
      </rPr>
      <t xml:space="preserve">corsi Allievi VVF
</t>
    </r>
    <r>
      <rPr>
        <rFont val="Arial"/>
        <b/>
        <i/>
        <color/>
        <sz val="11.0"/>
      </rPr>
      <t xml:space="preserve"> (tabella 2)</t>
    </r>
  </si>
  <si>
    <r>
      <rPr>
        <rFont val="Arial"/>
        <b/>
        <color/>
        <sz val="11.0"/>
      </rPr>
      <t xml:space="preserve">corsi passaggio a CS e CR     
</t>
    </r>
    <r>
      <rPr>
        <rFont val="Arial"/>
        <b/>
        <i/>
        <color/>
        <sz val="11.0"/>
      </rPr>
      <t xml:space="preserve"> (tabella 3)</t>
    </r>
  </si>
  <si>
    <r>
      <rPr>
        <rFont val="Arial"/>
        <b/>
        <color/>
        <sz val="11.0"/>
      </rPr>
      <t xml:space="preserve">corsi non direttivi 
</t>
    </r>
    <r>
      <rPr>
        <rFont val="Arial"/>
        <b/>
        <i/>
        <color/>
        <sz val="11.0"/>
      </rPr>
      <t>(tabella 4)</t>
    </r>
  </si>
  <si>
    <r>
      <rPr>
        <rFont val="Arial"/>
        <b/>
        <color/>
        <sz val="11.0"/>
      </rPr>
      <t xml:space="preserve">corsi direttivi 
</t>
    </r>
    <r>
      <rPr>
        <rFont val="Arial"/>
        <b/>
        <i/>
        <color/>
        <sz val="11.0"/>
      </rPr>
      <t>(tabella 5)</t>
    </r>
  </si>
  <si>
    <r>
      <rPr>
        <rFont val="Arial"/>
        <b/>
        <color/>
        <sz val="11.0"/>
      </rPr>
      <t xml:space="preserve">corsi territoriali vari            
</t>
    </r>
    <r>
      <rPr>
        <rFont val="Arial"/>
        <b/>
        <i/>
        <color/>
        <sz val="11.0"/>
      </rPr>
      <t xml:space="preserve"> (tabella 6)</t>
    </r>
  </si>
  <si>
    <r>
      <rPr>
        <rFont val="Arial"/>
        <b/>
        <color/>
        <sz val="11.0"/>
      </rPr>
      <t xml:space="preserve">corsi addestramento professionale e ginnico     
</t>
    </r>
    <r>
      <rPr>
        <rFont val="Arial"/>
        <b/>
        <i/>
        <color/>
        <sz val="11.0"/>
      </rPr>
      <t xml:space="preserve">  (tabella 7)</t>
    </r>
  </si>
  <si>
    <r>
      <rPr>
        <rFont val="Arial"/>
        <b/>
        <color/>
        <sz val="11.0"/>
      </rPr>
      <t xml:space="preserve">corsi aggiornamento Cs e CR          
</t>
    </r>
    <r>
      <rPr>
        <rFont val="Arial"/>
        <b/>
        <i/>
        <color/>
        <sz val="11.0"/>
      </rPr>
      <t xml:space="preserve"> (tabella 8)</t>
    </r>
  </si>
  <si>
    <r>
      <rPr>
        <rFont val="Arial"/>
        <b/>
        <color/>
        <sz val="14.0"/>
      </rPr>
      <t xml:space="preserve">corsi aggiornamento non direttivi 
</t>
    </r>
    <r>
      <rPr>
        <rFont val="Arial"/>
        <b/>
        <i/>
        <color/>
        <sz val="14.0"/>
      </rPr>
      <t>(tabella 9)</t>
    </r>
  </si>
  <si>
    <r>
      <rPr>
        <rFont val="Arial"/>
        <b/>
        <color/>
        <sz val="11.0"/>
      </rPr>
      <t xml:space="preserve">corsi aggiornamento direttivi        
 </t>
    </r>
    <r>
      <rPr>
        <rFont val="Arial"/>
        <b/>
        <i/>
        <color/>
        <sz val="11.0"/>
      </rPr>
      <t>(tabella 10)</t>
    </r>
  </si>
  <si>
    <r>
      <rPr>
        <rFont val="Arial"/>
        <b/>
        <color/>
        <sz val="11.0"/>
      </rPr>
      <t xml:space="preserve">corsi istruttori - specialisti nautici - TLC               
</t>
    </r>
    <r>
      <rPr>
        <rFont val="Arial"/>
        <b/>
        <i/>
        <color/>
        <sz val="11.0"/>
      </rPr>
      <t>(tabella 11)</t>
    </r>
  </si>
  <si>
    <r>
      <rPr>
        <rFont val="Arial"/>
        <b/>
        <color/>
        <sz val="11.0"/>
      </rPr>
      <t xml:space="preserve">corsi specialisti sommozzatori - specialisti di elicottero - elisoccorritori 
</t>
    </r>
    <r>
      <rPr>
        <rFont val="Arial"/>
        <b/>
        <i/>
        <color/>
        <sz val="11.0"/>
      </rPr>
      <t>(tabella 12)</t>
    </r>
  </si>
  <si>
    <r>
      <rPr>
        <rFont val="Arial"/>
        <b/>
        <color/>
        <sz val="11.0"/>
      </rPr>
      <t xml:space="preserve">corsi pilota aeromobile        
</t>
    </r>
    <r>
      <rPr>
        <rFont val="Arial"/>
        <b/>
        <i/>
        <color/>
        <sz val="11.0"/>
      </rPr>
      <t>(tabella 13)</t>
    </r>
  </si>
  <si>
    <t>2,91</t>
  </si>
  <si>
    <t>1,87</t>
  </si>
  <si>
    <t>1,48</t>
  </si>
  <si>
    <t xml:space="preserve">Tabella F - Dettaglio compensi:
                - Responsabile del personale
                - Consegnatario / Sub consegnatario </t>
  </si>
  <si>
    <r>
      <rPr>
        <rFont val="Arial"/>
        <sz val="12.0"/>
      </rPr>
      <t xml:space="preserve">Compenso al personale   - </t>
    </r>
    <r>
      <rPr>
        <rFont val="Arial"/>
        <i/>
        <sz val="12.0"/>
      </rPr>
      <t>settimana lavorativa su 6 giorni</t>
    </r>
  </si>
  <si>
    <r>
      <rPr>
        <rFont val="Arial"/>
        <sz val="12.0"/>
      </rPr>
      <t xml:space="preserve">Compenso al personale   - </t>
    </r>
    <r>
      <rPr>
        <rFont val="Arial"/>
        <i/>
        <sz val="12.0"/>
      </rPr>
      <t>settimana lavorativa su 5 giorni</t>
    </r>
  </si>
  <si>
    <r>
      <rPr>
        <rFont val="Arial"/>
        <sz val="12.0"/>
      </rPr>
      <t xml:space="preserve">Compenso al personale  - </t>
    </r>
    <r>
      <rPr>
        <rFont val="Arial"/>
        <i/>
        <sz val="12.0"/>
      </rPr>
      <t>turnazioni di 12 ore</t>
    </r>
  </si>
  <si>
    <t>Tabella G - Dettaglio compensi Amministratore di dominio locale (Ruolo degli informatici)</t>
  </si>
  <si>
    <r>
      <rPr>
        <rFont val="Arial"/>
        <sz val="12.0"/>
      </rPr>
      <t xml:space="preserve">Compenso al personale   - </t>
    </r>
    <r>
      <rPr>
        <rFont val="Arial"/>
        <i/>
        <sz val="12.0"/>
      </rPr>
      <t>settimana lavorativa su 6 giorni</t>
    </r>
  </si>
  <si>
    <r>
      <rPr>
        <rFont val="Arial"/>
        <sz val="12.0"/>
      </rPr>
      <t xml:space="preserve">Compenso al personale   - </t>
    </r>
    <r>
      <rPr>
        <rFont val="Arial"/>
        <i/>
        <sz val="12.0"/>
      </rPr>
      <t>settimana lavorativa su 5 giorni</t>
    </r>
  </si>
  <si>
    <r>
      <rPr>
        <rFont val="Arial"/>
        <sz val="12.0"/>
      </rPr>
      <t xml:space="preserve">Compenso al personale  - </t>
    </r>
    <r>
      <rPr>
        <rFont val="Arial"/>
        <i/>
        <sz val="12.0"/>
      </rPr>
      <t>turnazioni di 12 ore</t>
    </r>
  </si>
  <si>
    <r>
      <rPr>
        <rFont val="Arial"/>
        <sz val="12.0"/>
      </rPr>
      <t xml:space="preserve">Incremento Indennità Impiego Operativo </t>
    </r>
    <r>
      <rPr>
        <rFont val="Arial"/>
        <i/>
        <sz val="12.0"/>
      </rPr>
      <t xml:space="preserve"> (personale operativo turnista)
art. 7 D.P.R. 121/2022</t>
    </r>
  </si>
  <si>
    <r>
      <rPr>
        <rFont val="Arial"/>
        <sz val="12.0"/>
      </rPr>
      <t>Incremento Indennità servizio operativo</t>
    </r>
    <r>
      <rPr>
        <rFont val="Arial"/>
        <i/>
        <sz val="12.0"/>
      </rPr>
      <t>(personale  operativo non turnista)</t>
    </r>
    <r>
      <rPr>
        <rFont val="Arial"/>
        <sz val="12.0"/>
      </rPr>
      <t xml:space="preserve">
</t>
    </r>
    <r>
      <rPr>
        <rFont val="Arial"/>
        <i/>
        <sz val="12.0"/>
      </rPr>
      <t>art. 8 c. 4 D.P.R. 121/2022</t>
    </r>
  </si>
  <si>
    <r>
      <rPr>
        <rFont val="Arial"/>
        <sz val="12.0"/>
      </rPr>
      <t xml:space="preserve">Incremento Indennità funzione tecnico/professionale </t>
    </r>
    <r>
      <rPr>
        <rFont val="Arial"/>
        <i/>
        <sz val="12.0"/>
      </rPr>
      <t>(personale  tecnico-professionale e di rappresentanza)
art.9 c. 4 D.P.R. 121/2022</t>
    </r>
  </si>
  <si>
    <r>
      <rPr>
        <rFont val="Arial"/>
        <color rgb="FFFF0000"/>
        <sz val="12.0"/>
      </rPr>
      <t xml:space="preserve">Maggiorazione indennità funzione tecnico/professionale </t>
    </r>
    <r>
      <rPr>
        <rFont val="Arial"/>
        <i/>
        <color rgb="FFFF0000"/>
        <sz val="12.0"/>
      </rPr>
      <t>(personale tecnico-professionale e di rappresentanza)
art.9 c. 6 D.P.R. 121/2022</t>
    </r>
    <r>
      <rPr>
        <rFont val="Arial"/>
        <color rgb="FFFF0000"/>
        <sz val="12.0"/>
      </rPr>
      <t xml:space="preserve">
</t>
    </r>
  </si>
  <si>
    <r>
      <rPr>
        <rFont val="Arial"/>
        <sz val="12.0"/>
      </rPr>
      <t>Autista</t>
    </r>
    <r>
      <rPr>
        <rFont val="Arial"/>
        <i/>
        <sz val="12.0"/>
      </rPr>
      <t xml:space="preserve"> (patente 3°-4° Ctg.)</t>
    </r>
    <r>
      <rPr>
        <rFont val="Arial"/>
        <sz val="12.0"/>
      </rPr>
      <t xml:space="preserve">  e personale non specialista con patente nautica</t>
    </r>
  </si>
  <si>
    <r>
      <rPr>
        <rFont val="Arial"/>
        <sz val="12.0"/>
      </rPr>
      <t xml:space="preserve">Responsabile sala operativa provinciale e regionale </t>
    </r>
    <r>
      <rPr>
        <rFont val="Arial"/>
        <i/>
        <sz val="12.0"/>
      </rPr>
      <t>(CON e SOCAV)</t>
    </r>
  </si>
  <si>
    <r>
      <rPr>
        <rFont val="Arial"/>
        <sz val="12.0"/>
      </rPr>
      <t xml:space="preserve">Personale specialista radioriparatore 
</t>
    </r>
    <r>
      <rPr>
        <rFont val="Arial"/>
        <i/>
        <sz val="12.0"/>
      </rPr>
      <t>(appartenente sia ai ruoli operativi che ai ruoli tecnico-professionali)</t>
    </r>
  </si>
  <si>
    <r>
      <rPr>
        <rFont val="Arial"/>
        <color rgb="FF000000"/>
        <sz val="12.0"/>
      </rPr>
      <t xml:space="preserve">Capo autorimessa 
</t>
    </r>
    <r>
      <rPr>
        <rFont val="Arial"/>
        <i/>
        <color rgb="FF000000"/>
        <sz val="12.0"/>
      </rPr>
      <t>(provinciale, regionale, autoparco dipartimentale, SCA e SFO)</t>
    </r>
  </si>
  <si>
    <r>
      <rPr>
        <rFont val="Arial"/>
        <color rgb="FF000000"/>
        <sz val="12.0"/>
      </rPr>
      <t xml:space="preserve">Capo distaccamento/sede 
</t>
    </r>
    <r>
      <rPr>
        <rFont val="Arial"/>
        <i/>
        <color rgb="FF000000"/>
        <sz val="12.0"/>
      </rPr>
      <t>(SD3, SD4, SD5, aeroportuali, DTC, sedi centrali dei comandi, sedi delle DR, SCA, ISA, SFO, Poli didattici, nuclei specialistici e Organi costituzionali)</t>
    </r>
  </si>
  <si>
    <r>
      <rPr>
        <rFont val="Arial"/>
        <sz val="12.0"/>
      </rPr>
      <t xml:space="preserve">Amministratore di dominio locale </t>
    </r>
    <r>
      <rPr>
        <rFont val="Arial"/>
        <i/>
        <sz val="12.0"/>
      </rPr>
      <t>(ispettore informatico)</t>
    </r>
  </si>
  <si>
    <r>
      <rPr>
        <rFont val="Arial"/>
        <b/>
        <sz val="12.0"/>
      </rPr>
      <t xml:space="preserve">Incremento del compenso </t>
    </r>
    <r>
      <rPr>
        <rFont val="Arial"/>
        <b val="0"/>
        <sz val="12.0"/>
      </rPr>
      <t>giornaliero</t>
    </r>
  </si>
  <si>
    <r>
      <rPr>
        <rFont val="Arial"/>
        <sz val="12.0"/>
      </rPr>
      <t xml:space="preserve">Incremento Indennità di servizio operativo  al personale che effettua turnazioni di 12 ore correlate all'attività di operativa di soccorso
</t>
    </r>
    <r>
      <rPr>
        <rFont val="Arial"/>
        <i/>
        <sz val="12.0"/>
      </rPr>
      <t xml:space="preserve">art. 8  c. 4 lett. a) del D.P.R. 121/2022 </t>
    </r>
  </si>
  <si>
    <t>Incremento determinato in proporzione all'incremento dell'indennità di impiego operativo (11,50:5,33=8,50:x)</t>
  </si>
  <si>
    <t>Incremento determinato in proporzione all'incremento dell'indennità di servizio operativo per il personale che effettua turnazioni di 12 ore correlate all'attività operativa di soccorso(8,50:3,94=2,00:x)</t>
  </si>
  <si>
    <r>
      <rPr>
        <rFont val="Arial"/>
        <sz val="12.0"/>
      </rPr>
      <t xml:space="preserve">Incremento Indennità di funzione tecnico e professionale che effettua l'orario giornaliero in caso di settimana lavorativa di 5 giorni
</t>
    </r>
    <r>
      <rPr>
        <rFont val="Arial"/>
        <i/>
        <sz val="12.0"/>
      </rPr>
      <t xml:space="preserve">art. 9  c. 4 lett. a) del D.P.R. 121/2022 </t>
    </r>
  </si>
  <si>
    <r>
      <rPr>
        <rFont val="Arial"/>
        <sz val="12.0"/>
      </rPr>
      <t xml:space="preserve">Incremento Indennità di funzione tecnico e professionale che effettua l'orario giornaliero in caso di settimana lavorativa di 6 giorni
</t>
    </r>
    <r>
      <rPr>
        <rFont val="Arial"/>
        <i/>
        <sz val="12.0"/>
      </rPr>
      <t xml:space="preserve">art. 9  c. 4 lett. a) del D.P.R. 121/2022 </t>
    </r>
  </si>
  <si>
    <r>
      <rPr>
        <rFont val="Arial"/>
        <sz val="12.0"/>
      </rPr>
      <t xml:space="preserve">Incremento Indennità di funzione tecnico e professionale che effettua turnazioni di 12 ore
</t>
    </r>
    <r>
      <rPr>
        <rFont val="Arial"/>
        <i/>
        <sz val="12.0"/>
      </rPr>
      <t xml:space="preserve">art. 9  c. 4 lett. a) del D.P.R. 121/2022 </t>
    </r>
  </si>
  <si>
    <r>
      <rPr>
        <rFont val="Arial"/>
        <b/>
        <sz val="12.0"/>
      </rPr>
      <t xml:space="preserve">Maggiorazione  compenso di produttività 
Personale tecnico-professionale e di rappresentanza
</t>
    </r>
    <r>
      <rPr>
        <rFont val="Arial1"/>
        <b val="0"/>
        <i/>
        <sz val="12.0"/>
      </rPr>
      <t>settimana lavorativa su 6 giorni</t>
    </r>
  </si>
  <si>
    <r>
      <rPr>
        <rFont val="Arial"/>
        <b/>
        <sz val="12.0"/>
      </rPr>
      <t xml:space="preserve">Maggiorazione  compenso di produttività 
Personale tecnico-professionale e di rappresentanza
</t>
    </r>
    <r>
      <rPr>
        <rFont val="Arial1"/>
        <b val="0"/>
        <i/>
        <sz val="12.0"/>
      </rPr>
      <t>settimana lavorativa su 5 giorni</t>
    </r>
  </si>
  <si>
    <r>
      <rPr>
        <rFont val="Arial"/>
        <b/>
        <sz val="12.0"/>
      </rPr>
      <t xml:space="preserve">Maggiorazione  compenso di produttività 
Personale tecnico-professionale e di rappresentanza
</t>
    </r>
    <r>
      <rPr>
        <rFont val="Arial1"/>
        <b val="0"/>
        <i/>
        <sz val="12.0"/>
      </rPr>
      <t>turnazioni di 12 ore</t>
    </r>
  </si>
  <si>
    <r>
      <rPr>
        <rFont val="Arial"/>
        <sz val="12.0"/>
      </rPr>
      <t xml:space="preserve">Compenso al personale specialista radioriparatore amministrativo e operativo non turnista - </t>
    </r>
    <r>
      <rPr>
        <rFont val="Arial"/>
        <i/>
        <sz val="12.0"/>
      </rPr>
      <t>settimana lavorativa su 6 giorni</t>
    </r>
  </si>
  <si>
    <r>
      <rPr>
        <rFont val="Arial"/>
        <sz val="12.0"/>
      </rPr>
      <t xml:space="preserve">Compenso al personale specialista radioriparatore amministrativo e operativo non turnista  - </t>
    </r>
    <r>
      <rPr>
        <rFont val="Arial"/>
        <i/>
        <sz val="12.0"/>
      </rPr>
      <t>settimana lavorativa su 5 giorni</t>
    </r>
  </si>
  <si>
    <r>
      <rPr>
        <rFont val="Arial"/>
        <sz val="12.0"/>
      </rPr>
      <t xml:space="preserve">Compenso al personale specialista radioriparatore amministrativo e operativo non turnista  - </t>
    </r>
    <r>
      <rPr>
        <rFont val="Arial"/>
        <i/>
        <sz val="12.0"/>
      </rPr>
      <t>turnazioni di 12 ore</t>
    </r>
  </si>
  <si>
    <r>
      <rPr>
        <rFont val="Arial"/>
        <b/>
        <color/>
        <sz val="11.0"/>
      </rPr>
      <t xml:space="preserve">corsi Allievi VVF
</t>
    </r>
    <r>
      <rPr>
        <rFont val="Arial"/>
        <b/>
        <i/>
        <color/>
        <sz val="11.0"/>
      </rPr>
      <t xml:space="preserve"> (tabella 2)</t>
    </r>
  </si>
  <si>
    <r>
      <rPr>
        <rFont val="Arial"/>
        <b/>
        <color/>
        <sz val="11.0"/>
      </rPr>
      <t xml:space="preserve">corsi passaggio a CS e CR     
</t>
    </r>
    <r>
      <rPr>
        <rFont val="Arial"/>
        <b/>
        <i/>
        <color/>
        <sz val="11.0"/>
      </rPr>
      <t xml:space="preserve"> (tabella 3)</t>
    </r>
  </si>
  <si>
    <r>
      <rPr>
        <rFont val="Arial"/>
        <b/>
        <color/>
        <sz val="11.0"/>
      </rPr>
      <t xml:space="preserve">corsi non direttivi 
</t>
    </r>
    <r>
      <rPr>
        <rFont val="Arial"/>
        <b/>
        <i/>
        <color/>
        <sz val="11.0"/>
      </rPr>
      <t>(tabella 4)</t>
    </r>
  </si>
  <si>
    <r>
      <rPr>
        <rFont val="Arial"/>
        <b/>
        <color/>
        <sz val="11.0"/>
      </rPr>
      <t xml:space="preserve">corsi direttivi 
</t>
    </r>
    <r>
      <rPr>
        <rFont val="Arial"/>
        <b/>
        <i/>
        <color/>
        <sz val="11.0"/>
      </rPr>
      <t>(tabella 5)</t>
    </r>
  </si>
  <si>
    <r>
      <rPr>
        <rFont val="Arial"/>
        <b/>
        <color/>
        <sz val="11.0"/>
      </rPr>
      <t xml:space="preserve">corsi territoriali vari            
</t>
    </r>
    <r>
      <rPr>
        <rFont val="Arial"/>
        <b/>
        <i/>
        <color/>
        <sz val="11.0"/>
      </rPr>
      <t xml:space="preserve"> (tabella 6)</t>
    </r>
  </si>
  <si>
    <r>
      <rPr>
        <rFont val="Arial"/>
        <b/>
        <color/>
        <sz val="11.0"/>
      </rPr>
      <t xml:space="preserve">corsi addestramento professionale e ginnico     
</t>
    </r>
    <r>
      <rPr>
        <rFont val="Arial"/>
        <b/>
        <i/>
        <color/>
        <sz val="11.0"/>
      </rPr>
      <t xml:space="preserve">  (tabella 7)</t>
    </r>
  </si>
  <si>
    <r>
      <rPr>
        <rFont val="Arial"/>
        <b/>
        <color/>
        <sz val="11.0"/>
      </rPr>
      <t xml:space="preserve">corsi aggiornamento Cs e CR          
</t>
    </r>
    <r>
      <rPr>
        <rFont val="Arial"/>
        <b/>
        <i/>
        <color/>
        <sz val="11.0"/>
      </rPr>
      <t xml:space="preserve"> (tabella 8)</t>
    </r>
  </si>
  <si>
    <r>
      <rPr>
        <rFont val="Arial"/>
        <b/>
        <color/>
        <sz val="11.0"/>
      </rPr>
      <t xml:space="preserve">corsi aggiornamento non direttivi 
</t>
    </r>
    <r>
      <rPr>
        <rFont val="Arial"/>
        <b/>
        <i/>
        <color/>
        <sz val="11.0"/>
      </rPr>
      <t>(tabella 9)</t>
    </r>
  </si>
  <si>
    <r>
      <rPr>
        <rFont val="Arial"/>
        <b/>
        <color/>
        <sz val="11.0"/>
      </rPr>
      <t xml:space="preserve">corsi aggiornamento direttivi        
 </t>
    </r>
    <r>
      <rPr>
        <rFont val="Arial"/>
        <b/>
        <i/>
        <color/>
        <sz val="11.0"/>
      </rPr>
      <t>(tabella 10)</t>
    </r>
  </si>
  <si>
    <r>
      <rPr>
        <rFont val="Arial"/>
        <b/>
        <color/>
        <sz val="11.0"/>
      </rPr>
      <t xml:space="preserve">corsi istruttori - specialisti nautici - TLC               
</t>
    </r>
    <r>
      <rPr>
        <rFont val="Arial"/>
        <b/>
        <i/>
        <color/>
        <sz val="11.0"/>
      </rPr>
      <t>(tabella 11)</t>
    </r>
  </si>
  <si>
    <r>
      <rPr>
        <rFont val="Arial"/>
        <b/>
        <color/>
        <sz val="11.0"/>
      </rPr>
      <t xml:space="preserve">corsi specialisti sommozzatori - specialisti di elicottero - elisoccorritori 
</t>
    </r>
    <r>
      <rPr>
        <rFont val="Arial"/>
        <b/>
        <i/>
        <color/>
        <sz val="11.0"/>
      </rPr>
      <t>(tabella 12)</t>
    </r>
  </si>
  <si>
    <r>
      <rPr>
        <rFont val="Arial"/>
        <b/>
        <color/>
        <sz val="11.0"/>
      </rPr>
      <t xml:space="preserve">corsi pilota aeromobile        
</t>
    </r>
    <r>
      <rPr>
        <rFont val="Arial"/>
        <b/>
        <i/>
        <color/>
        <sz val="11.0"/>
      </rPr>
      <t>(tabella 13)</t>
    </r>
  </si>
  <si>
    <r>
      <rPr>
        <rFont val="Arial"/>
        <sz val="12.0"/>
      </rPr>
      <t xml:space="preserve">Compenso al personale   - </t>
    </r>
    <r>
      <rPr>
        <rFont val="Arial"/>
        <i/>
        <sz val="12.0"/>
      </rPr>
      <t>settimana lavorativa su 6 giorni</t>
    </r>
  </si>
  <si>
    <r>
      <rPr>
        <rFont val="Arial"/>
        <sz val="12.0"/>
      </rPr>
      <t xml:space="preserve">Compenso al personale   - </t>
    </r>
    <r>
      <rPr>
        <rFont val="Arial"/>
        <i/>
        <sz val="12.0"/>
      </rPr>
      <t>settimana lavorativa su 5 giorni</t>
    </r>
  </si>
  <si>
    <r>
      <rPr>
        <rFont val="Arial"/>
        <sz val="12.0"/>
      </rPr>
      <t xml:space="preserve">Compenso al personale  - </t>
    </r>
    <r>
      <rPr>
        <rFont val="Arial"/>
        <i/>
        <sz val="12.0"/>
      </rPr>
      <t>turnazioni di 12 ore</t>
    </r>
  </si>
  <si>
    <t>Ripartizione delle ore erogate nell’anno 2023 da formatori/docenti non dirigenti e non direttivi</t>
  </si>
  <si>
    <t>DOCENTI</t>
  </si>
  <si>
    <t>FASCIA</t>
  </si>
  <si>
    <t>TOT. ORE EROGATE ANNO 2023</t>
  </si>
  <si>
    <t>NON DIRETTIVI</t>
  </si>
  <si>
    <t xml:space="preserve">CS - CR </t>
  </si>
  <si>
    <t>VF - ORCHESTRALI - ATLETI - OPERATORI - ASSISTENTI</t>
  </si>
  <si>
    <t>(*) Dati forniti dall'Ufficio per il coordinamento, la pianificazione ed  il controllo della formazione - Direzione Centrale per la Formazione</t>
  </si>
  <si>
    <t>corsi</t>
  </si>
  <si>
    <t>corsi Allievi VVF (tabella 2)</t>
  </si>
  <si>
    <t>corsi passaggio a CS e CR      (tabella 3)</t>
  </si>
  <si>
    <t>corsi non direttivi (tabella 4)</t>
  </si>
  <si>
    <t>corsi direttivi (tabella 5)</t>
  </si>
  <si>
    <t>corsi territoriali vari             (tabella 6)</t>
  </si>
  <si>
    <t>corsi addestramento professionale e ginnico       (tabella 7)</t>
  </si>
  <si>
    <t>corsi aggiornamento Cs e CR           (tabella 8)</t>
  </si>
  <si>
    <t>corsi aggiornamento non direttivi (tabella 9)</t>
  </si>
  <si>
    <t>corsi aggiornamento direttivi         (tabella 10)</t>
  </si>
  <si>
    <t>corsi istruttori - specialisti nautici - TLC               (tabella 11)</t>
  </si>
  <si>
    <t>corsi specialisti sommozzatori - specialisti di elicottero - elisoccorritori (tabella 12)</t>
  </si>
  <si>
    <t>corsi pilota aeromobile        (tabella 13)</t>
  </si>
  <si>
    <t>docenti</t>
  </si>
  <si>
    <t>non direttivo (ruolo degli ispettori antincendi ed equivalenti qualifiche dei ruoli tecnico-professionali)</t>
  </si>
  <si>
    <t>capo squadra e capo reparto</t>
  </si>
  <si>
    <t>ruolo dei vigili del fuoco, orchestrali, atleti operatori e assistenti</t>
  </si>
  <si>
    <t>Tariffe di riferimento per la quantificazione dell'onere (tariffa più alta per qualifica)</t>
  </si>
  <si>
    <t>Elaborazione dati: 11/03/2025 17:30</t>
  </si>
  <si>
    <t>FONDO DI AMMINISTRAZIONE - PERSONALE NON DIRETTIVO E NON DIRIGENTE 2023</t>
  </si>
  <si>
    <t>TIPOLOGIA</t>
  </si>
  <si>
    <t>QUANTITA'</t>
  </si>
  <si>
    <t>IMPORTO</t>
  </si>
  <si>
    <t>N. DIPENDENTI</t>
  </si>
  <si>
    <t>INDENNITA' DI IMPIEGO OPERATIVO (ARTICOLO 7)</t>
  </si>
  <si>
    <t>INDENNITA' DI SERVIZIO OPERATIVO (ARTICOLO 8)</t>
  </si>
  <si>
    <t>INDENNITA' DI FUNZIONE TECNICO PROFESSIONALE (ARTICOLO 9)</t>
  </si>
  <si>
    <t>DETTAGLI INDENNITA' DI SERVIZIO OPERATIVO (ARTICOLO 8)</t>
  </si>
  <si>
    <t>PERCENTUALI</t>
  </si>
  <si>
    <t>QUANTITA' 6 giorni a settimana</t>
  </si>
  <si>
    <t>INDENNITA' DI SERVIZIO OPERATIVO - ALTRE TIPOLOGIE SETTIMANA LAVORATIVA</t>
  </si>
  <si>
    <t>INDENNITA' DI SERVIZIO OPERATIVO - TURNI 12 ORE - ISTITUTO</t>
  </si>
  <si>
    <t>INDENNITA' DI SERVIZIO OPERATIVO - TURNI 12 ORE - SOCCORSO</t>
  </si>
  <si>
    <t>INDENNITA' DI SERVIZIO OPERATIVO - 5 GIORNI SETTIMANA LAVORATIVA</t>
  </si>
  <si>
    <t>INDENNITA' DI SERVIZIO OPERATIVO - 6 GIORNI SETTIMANA LAVORATIVA</t>
  </si>
  <si>
    <t>INDENNITA' DI SERVIZIO OPERATIVO TOTALE</t>
  </si>
  <si>
    <t>DETTAGLI INDENNITA' DI FUNZIONE TECNICO PROFESSIONALE (ARTICOLO 9)</t>
  </si>
  <si>
    <t>INDENNITA' DI FUNZIONE TECNICO PROFESSIONALE - ALTRE TIPOLOGIE SETTIMANA LAVORATIVA</t>
  </si>
  <si>
    <t>INDENNITA' DI FUNZIONE TECNICO PROFESSIONALE - TURNI 12 ORE</t>
  </si>
  <si>
    <t>INDENNITA' DI FUNZIONE TECNICO PROFESSIONALE - 5 GIORNI SETTIMANA LAVORATIVA</t>
  </si>
  <si>
    <t>INDENNITA' DI FUNZIONE TECNICO PROFESSIONALE - 6 GIORNI SETTIMANA LAVORATIVA</t>
  </si>
  <si>
    <t>INDENNITA' DI FUNZIONE TECNICO PROFESSIONALE TOTALE</t>
  </si>
  <si>
    <t>INDENNITA' FESTIVA</t>
  </si>
  <si>
    <t>INDENNITA' FESTIVA RADDOPPIATA</t>
  </si>
  <si>
    <t>INDENNITA' NOTTURNA</t>
  </si>
  <si>
    <t>INDENNITA' NOTTURNA RADDOPPIATA</t>
  </si>
  <si>
    <t>REPERIBILITA</t>
  </si>
  <si>
    <t>RAGGRUPPAMENTI RUOLI OPERATIVI</t>
  </si>
  <si>
    <t>TIPO QUALIFICA</t>
  </si>
  <si>
    <t>QUALIFICA GIURIDICA</t>
  </si>
  <si>
    <t>SGF</t>
  </si>
  <si>
    <t>SIPEC</t>
  </si>
  <si>
    <t>1° RAGGRUPPAMENTO</t>
  </si>
  <si>
    <t>2° RAGGRUPPAMENTO</t>
  </si>
  <si>
    <t>3° RAGGRUPPAMENTO</t>
  </si>
  <si>
    <t>4° RAGGRUPPAMENTO</t>
  </si>
  <si>
    <t>5° RAGGRUPPAMENTO</t>
  </si>
  <si>
    <t>6° RAGGRUPPAMENTO</t>
  </si>
  <si>
    <t>TOTALE INDENNITA' DI IMPIEGO OPERATIVO (ARTICOLO 7)</t>
  </si>
  <si>
    <t>RAGGRUPPAMENTI RUOLI OPERATIVI  – ARTICOLI 7 E 8</t>
  </si>
  <si>
    <r>
      <rPr>
        <rFont val="Times New Roman"/>
        <b/>
        <color/>
        <sz val="12.0"/>
      </rPr>
      <t xml:space="preserve">1° </t>
    </r>
    <r>
      <rPr>
        <rFont val="Times New Roman"/>
        <b/>
        <color/>
        <sz val="7.0"/>
      </rPr>
      <t xml:space="preserve">   </t>
    </r>
    <r>
      <rPr>
        <rFont val="Times New Roman"/>
        <b/>
        <color/>
        <sz val="12.0"/>
      </rPr>
      <t>Raggruppamento</t>
    </r>
  </si>
  <si>
    <r>
      <rPr>
        <rFont val="Times New Roman"/>
        <b/>
        <color/>
        <sz val="12.0"/>
      </rPr>
      <t>a.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vigile del fuoco</t>
    </r>
  </si>
  <si>
    <r>
      <rPr>
        <rFont val="Times New Roman"/>
        <b/>
        <color/>
        <sz val="12.0"/>
      </rPr>
      <t>b.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vigile del fuoco esperto</t>
    </r>
  </si>
  <si>
    <r>
      <rPr>
        <rFont val="Times New Roman"/>
        <b/>
        <color/>
        <sz val="12.0"/>
      </rPr>
      <t xml:space="preserve">2° </t>
    </r>
    <r>
      <rPr>
        <rFont val="Times New Roman"/>
        <b/>
        <color/>
        <sz val="7.0"/>
      </rPr>
      <t xml:space="preserve">   </t>
    </r>
    <r>
      <rPr>
        <rFont val="Times New Roman"/>
        <b/>
        <color/>
        <sz val="12.0"/>
      </rPr>
      <t>Raggruppamento</t>
    </r>
  </si>
  <si>
    <r>
      <rPr>
        <rFont val="Times New Roman"/>
        <b/>
        <color/>
        <sz val="12.0"/>
      </rPr>
      <t>a.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vigile del fuoco esperto con scatto convenzionale</t>
    </r>
  </si>
  <si>
    <t>TOTALE 1° RAGGRUPPAMENTO</t>
  </si>
  <si>
    <r>
      <rPr>
        <rFont val="Times New Roman"/>
        <b/>
        <color/>
        <sz val="12.0"/>
      </rPr>
      <t>b.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vigile del fuoco coordinatore</t>
    </r>
  </si>
  <si>
    <r>
      <rPr>
        <rFont val="Times New Roman"/>
        <b/>
        <color/>
        <sz val="12.0"/>
      </rPr>
      <t xml:space="preserve">3° </t>
    </r>
    <r>
      <rPr>
        <rFont val="Times New Roman"/>
        <b/>
        <color/>
        <sz val="7.0"/>
      </rPr>
      <t xml:space="preserve">   </t>
    </r>
    <r>
      <rPr>
        <rFont val="Times New Roman"/>
        <b/>
        <color/>
        <sz val="12.0"/>
      </rPr>
      <t>Raggruppamento</t>
    </r>
  </si>
  <si>
    <r>
      <rPr>
        <rFont val="Times New Roman"/>
        <b/>
        <color/>
        <sz val="12.0"/>
      </rPr>
      <t>a.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vigile del fuoco coordinatore con scatto convenzionale</t>
    </r>
  </si>
  <si>
    <r>
      <rPr>
        <rFont val="Times New Roman"/>
        <b/>
        <color/>
        <sz val="12.0"/>
      </rPr>
      <t>b.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capo squadra</t>
    </r>
  </si>
  <si>
    <r>
      <rPr>
        <rFont val="Times New Roman"/>
        <b/>
        <color/>
        <sz val="12.0"/>
      </rPr>
      <t xml:space="preserve">4° </t>
    </r>
    <r>
      <rPr>
        <rFont val="Times New Roman"/>
        <b/>
        <color/>
        <sz val="7.0"/>
      </rPr>
      <t xml:space="preserve">   </t>
    </r>
    <r>
      <rPr>
        <rFont val="Times New Roman"/>
        <b/>
        <color/>
        <sz val="12.0"/>
      </rPr>
      <t>Raggruppamento</t>
    </r>
  </si>
  <si>
    <t>TOTALE 2° RAGGRUPPAMENTO</t>
  </si>
  <si>
    <r>
      <rPr>
        <rFont val="Times New Roman"/>
        <b/>
        <color/>
        <sz val="12.0"/>
      </rPr>
      <t>a.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capo squadra esperto</t>
    </r>
  </si>
  <si>
    <r>
      <rPr>
        <rFont val="Times New Roman"/>
        <b/>
        <color/>
        <sz val="12.0"/>
      </rPr>
      <t>b.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capo reparto</t>
    </r>
  </si>
  <si>
    <r>
      <rPr>
        <rFont val="Times New Roman"/>
        <b/>
        <color/>
        <sz val="12.0"/>
      </rPr>
      <t>c.</t>
    </r>
    <r>
      <rPr>
        <rFont val="Times New Roman"/>
        <b/>
        <color/>
        <sz val="7.0"/>
      </rPr>
      <t xml:space="preserve">       </t>
    </r>
    <r>
      <rPr>
        <rFont val="Times New Roman"/>
        <b/>
        <color/>
        <sz val="12.0"/>
      </rPr>
      <t>capo reparto esperto con scatto convenzionale</t>
    </r>
  </si>
  <si>
    <r>
      <rPr>
        <rFont val="Times New Roman"/>
        <b/>
        <color/>
        <sz val="12.0"/>
      </rPr>
      <t>d.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ispettore antincendi</t>
    </r>
  </si>
  <si>
    <r>
      <rPr>
        <rFont val="Times New Roman"/>
        <b/>
        <color/>
        <sz val="12.0"/>
      </rPr>
      <t xml:space="preserve">5° </t>
    </r>
    <r>
      <rPr>
        <rFont val="Times New Roman"/>
        <b/>
        <color/>
        <sz val="7.0"/>
      </rPr>
      <t xml:space="preserve">   </t>
    </r>
    <r>
      <rPr>
        <rFont val="Times New Roman"/>
        <b/>
        <color/>
        <sz val="12.0"/>
      </rPr>
      <t>Raggruppamento</t>
    </r>
  </si>
  <si>
    <r>
      <rPr>
        <rFont val="Times New Roman"/>
        <b/>
        <color/>
        <sz val="12.0"/>
      </rPr>
      <t>a.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ispettore antincendi esperto</t>
    </r>
  </si>
  <si>
    <t>TOTALE 3° RAGGRUPPAMENTO</t>
  </si>
  <si>
    <r>
      <rPr>
        <rFont val="Times New Roman"/>
        <b/>
        <color/>
        <sz val="12.0"/>
      </rPr>
      <t>b.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ispettore antincendi esperto con scatto convenzionale</t>
    </r>
  </si>
  <si>
    <r>
      <rPr>
        <rFont val="Times New Roman"/>
        <b/>
        <color/>
        <sz val="12.0"/>
      </rPr>
      <t xml:space="preserve">6° </t>
    </r>
    <r>
      <rPr>
        <rFont val="Times New Roman"/>
        <b/>
        <color/>
        <sz val="7.0"/>
      </rPr>
      <t xml:space="preserve">   </t>
    </r>
    <r>
      <rPr>
        <rFont val="Times New Roman"/>
        <b/>
        <color/>
        <sz val="12.0"/>
      </rPr>
      <t>Raggruppamento</t>
    </r>
  </si>
  <si>
    <r>
      <rPr>
        <rFont val="Times New Roman"/>
        <b/>
        <color/>
        <sz val="12.0"/>
      </rPr>
      <t>a.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ispettore antincendi coordinatore</t>
    </r>
  </si>
  <si>
    <r>
      <rPr>
        <rFont val="Times New Roman"/>
        <b/>
        <color/>
        <sz val="12.0"/>
      </rPr>
      <t>b.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ispettore antincendi coordinatore con scatto convenzionale</t>
    </r>
  </si>
  <si>
    <t>TOTALE 4° RAGGRUPPAMENTO</t>
  </si>
  <si>
    <t>TOTALE 5° RAGGRUPPAMENTO</t>
  </si>
  <si>
    <t>TOTALE 6° RAGGRUPPAMENTO</t>
  </si>
  <si>
    <t>TOTALE INDENNITA' DI SERVIZIO OPERATIVO (ARTICOLO 8)</t>
  </si>
  <si>
    <t>RAGGRUPPAMENTI RUOLI TECNICO-PROFESSIONALI</t>
  </si>
  <si>
    <t>RAGGRUPPAMENTI RUOLI TECNICO-PROFESSIONALI – ARTICOLO 9</t>
  </si>
  <si>
    <r>
      <rPr>
        <rFont val="Times New Roman"/>
        <b/>
        <color/>
        <sz val="12.0"/>
      </rPr>
      <t xml:space="preserve">1° </t>
    </r>
    <r>
      <rPr>
        <rFont val="Times New Roman"/>
        <b/>
        <color/>
        <sz val="7.0"/>
      </rPr>
      <t xml:space="preserve">   </t>
    </r>
    <r>
      <rPr>
        <rFont val="Times New Roman"/>
        <b/>
        <color/>
        <sz val="12.0"/>
      </rPr>
      <t>Raggruppamento</t>
    </r>
  </si>
  <si>
    <r>
      <rPr>
        <rFont val="Times New Roman"/>
        <b/>
        <color/>
        <sz val="12.0"/>
      </rPr>
      <t>a.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operatore</t>
    </r>
  </si>
  <si>
    <r>
      <rPr>
        <rFont val="Times New Roman"/>
        <b/>
        <color/>
        <sz val="12.0"/>
      </rPr>
      <t>b.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orchestrale</t>
    </r>
  </si>
  <si>
    <r>
      <rPr>
        <rFont val="Times New Roman"/>
        <b/>
        <color/>
        <sz val="12.0"/>
      </rPr>
      <t>c.</t>
    </r>
    <r>
      <rPr>
        <rFont val="Times New Roman"/>
        <b/>
        <color/>
        <sz val="7.0"/>
      </rPr>
      <t xml:space="preserve">       </t>
    </r>
    <r>
      <rPr>
        <rFont val="Times New Roman"/>
        <b/>
        <color/>
        <sz val="12.0"/>
      </rPr>
      <t>atleta</t>
    </r>
  </si>
  <si>
    <r>
      <rPr>
        <rFont val="Times New Roman"/>
        <b/>
        <color/>
        <sz val="12.0"/>
      </rPr>
      <t>d.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maestro direttore</t>
    </r>
  </si>
  <si>
    <r>
      <rPr>
        <rFont val="Times New Roman"/>
        <b/>
        <color/>
        <sz val="12.0"/>
      </rPr>
      <t xml:space="preserve">2° </t>
    </r>
    <r>
      <rPr>
        <rFont val="Times New Roman"/>
        <b/>
        <color/>
        <sz val="7.0"/>
      </rPr>
      <t xml:space="preserve">   </t>
    </r>
    <r>
      <rPr>
        <rFont val="Times New Roman"/>
        <b/>
        <color/>
        <sz val="12.0"/>
      </rPr>
      <t>Raggruppamento</t>
    </r>
  </si>
  <si>
    <r>
      <rPr>
        <rFont val="Times New Roman"/>
        <b/>
        <color/>
        <sz val="12.0"/>
      </rPr>
      <t>a.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operatore esperto</t>
    </r>
  </si>
  <si>
    <r>
      <rPr>
        <rFont val="Times New Roman"/>
        <b/>
        <color/>
        <sz val="12.0"/>
      </rPr>
      <t>b.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operatore esperto con scatto convenzionale</t>
    </r>
  </si>
  <si>
    <r>
      <rPr>
        <rFont val="Times New Roman"/>
        <b/>
        <color/>
        <sz val="12.0"/>
      </rPr>
      <t>c.</t>
    </r>
    <r>
      <rPr>
        <rFont val="Times New Roman"/>
        <b/>
        <color/>
        <sz val="7.0"/>
      </rPr>
      <t xml:space="preserve">       </t>
    </r>
    <r>
      <rPr>
        <rFont val="Times New Roman"/>
        <b/>
        <color/>
        <sz val="12.0"/>
      </rPr>
      <t>orchestrale esperto</t>
    </r>
  </si>
  <si>
    <r>
      <rPr>
        <rFont val="Times New Roman"/>
        <b/>
        <color/>
        <sz val="12.0"/>
      </rPr>
      <t>d.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orchestrale esperto con scatto convenzionale</t>
    </r>
  </si>
  <si>
    <r>
      <rPr>
        <rFont val="Times New Roman"/>
        <b/>
        <color/>
        <sz val="12.0"/>
      </rPr>
      <t>e.</t>
    </r>
    <r>
      <rPr>
        <rFont val="Times New Roman"/>
        <b/>
        <color/>
        <sz val="7.0"/>
      </rPr>
      <t xml:space="preserve">       </t>
    </r>
    <r>
      <rPr>
        <rFont val="Times New Roman"/>
        <b/>
        <color/>
        <sz val="12.0"/>
      </rPr>
      <t>atleta con primo scatto convenzionale</t>
    </r>
  </si>
  <si>
    <r>
      <rPr>
        <rFont val="Times New Roman"/>
        <b/>
        <color/>
        <sz val="12.0"/>
      </rPr>
      <t>f.</t>
    </r>
    <r>
      <rPr>
        <rFont val="Times New Roman"/>
        <b/>
        <color/>
        <sz val="7.0"/>
      </rPr>
      <t xml:space="preserve">       </t>
    </r>
    <r>
      <rPr>
        <rFont val="Times New Roman"/>
        <b/>
        <color/>
        <sz val="12.0"/>
      </rPr>
      <t>atleta con secondo scatto convenzionale</t>
    </r>
  </si>
  <si>
    <r>
      <rPr>
        <rFont val="Times New Roman"/>
        <b/>
        <color/>
        <sz val="12.0"/>
      </rPr>
      <t xml:space="preserve">3° </t>
    </r>
    <r>
      <rPr>
        <rFont val="Times New Roman"/>
        <b/>
        <color/>
        <sz val="7.0"/>
      </rPr>
      <t xml:space="preserve">   </t>
    </r>
    <r>
      <rPr>
        <rFont val="Times New Roman"/>
        <b/>
        <color/>
        <sz val="12.0"/>
      </rPr>
      <t>Raggruppamento</t>
    </r>
  </si>
  <si>
    <r>
      <rPr>
        <rFont val="Times New Roman"/>
        <b/>
        <color/>
        <sz val="12.0"/>
      </rPr>
      <t>a.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assistente</t>
    </r>
  </si>
  <si>
    <r>
      <rPr>
        <rFont val="Times New Roman"/>
        <b/>
        <color/>
        <sz val="12.0"/>
      </rPr>
      <t>b.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orchestrale superiore</t>
    </r>
  </si>
  <si>
    <r>
      <rPr>
        <rFont val="Times New Roman"/>
        <b/>
        <color/>
        <sz val="12.0"/>
      </rPr>
      <t>c.</t>
    </r>
    <r>
      <rPr>
        <rFont val="Times New Roman"/>
        <b/>
        <color/>
        <sz val="7.0"/>
      </rPr>
      <t xml:space="preserve">       </t>
    </r>
    <r>
      <rPr>
        <rFont val="Times New Roman"/>
        <b/>
        <color/>
        <sz val="12.0"/>
      </rPr>
      <t>atleta con terzo scatto convenzionale</t>
    </r>
  </si>
  <si>
    <r>
      <rPr>
        <rFont val="Times New Roman"/>
        <b/>
        <color/>
        <sz val="12.0"/>
      </rPr>
      <t xml:space="preserve">4° </t>
    </r>
    <r>
      <rPr>
        <rFont val="Times New Roman"/>
        <b/>
        <color/>
        <sz val="7.0"/>
      </rPr>
      <t xml:space="preserve">   </t>
    </r>
    <r>
      <rPr>
        <rFont val="Times New Roman"/>
        <b/>
        <color/>
        <sz val="12.0"/>
      </rPr>
      <t>Raggruppamento</t>
    </r>
  </si>
  <si>
    <r>
      <rPr>
        <rFont val="Times New Roman"/>
        <b/>
        <color/>
        <sz val="12.0"/>
      </rPr>
      <t>a.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assistente con scatto convenzionale</t>
    </r>
  </si>
  <si>
    <r>
      <rPr>
        <rFont val="Times New Roman"/>
        <b/>
        <color/>
        <sz val="12.0"/>
      </rPr>
      <t>b.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orchestrale superiore con scatto convenzionale</t>
    </r>
  </si>
  <si>
    <r>
      <rPr>
        <rFont val="Times New Roman"/>
        <b/>
        <color/>
        <sz val="12.0"/>
      </rPr>
      <t>c.</t>
    </r>
    <r>
      <rPr>
        <rFont val="Times New Roman"/>
        <b/>
        <color/>
        <sz val="7.0"/>
      </rPr>
      <t xml:space="preserve">       </t>
    </r>
    <r>
      <rPr>
        <rFont val="Times New Roman"/>
        <b/>
        <color/>
        <sz val="12.0"/>
      </rPr>
      <t>maestro direttore con primo scatto convenzionale</t>
    </r>
  </si>
  <si>
    <r>
      <rPr>
        <rFont val="Times New Roman"/>
        <b/>
        <color/>
        <sz val="12.0"/>
      </rPr>
      <t>d.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maestro direttore con secondo scatto convenzionale</t>
    </r>
  </si>
  <si>
    <r>
      <rPr>
        <rFont val="Times New Roman"/>
        <b/>
        <color/>
        <sz val="12.0"/>
      </rPr>
      <t>e.</t>
    </r>
    <r>
      <rPr>
        <rFont val="Times New Roman"/>
        <b/>
        <color/>
        <sz val="7.0"/>
      </rPr>
      <t xml:space="preserve">       </t>
    </r>
    <r>
      <rPr>
        <rFont val="Times New Roman"/>
        <b/>
        <color/>
        <sz val="12.0"/>
      </rPr>
      <t>atleta con quarto scatto convenzionale</t>
    </r>
  </si>
  <si>
    <r>
      <rPr>
        <rFont val="Times New Roman"/>
        <b/>
        <color/>
        <sz val="12.0"/>
      </rPr>
      <t>f.</t>
    </r>
    <r>
      <rPr>
        <rFont val="Times New Roman"/>
        <b/>
        <color/>
        <sz val="7.0"/>
      </rPr>
      <t xml:space="preserve">       </t>
    </r>
    <r>
      <rPr>
        <rFont val="Times New Roman"/>
        <b/>
        <color/>
        <sz val="12.0"/>
      </rPr>
      <t>ispettore dei ruoli tecnico-professionali</t>
    </r>
  </si>
  <si>
    <r>
      <rPr>
        <rFont val="Times New Roman"/>
        <b/>
        <color/>
        <sz val="12.0"/>
      </rPr>
      <t xml:space="preserve">5° </t>
    </r>
    <r>
      <rPr>
        <rFont val="Times New Roman"/>
        <b/>
        <color/>
        <sz val="7.0"/>
      </rPr>
      <t xml:space="preserve">   </t>
    </r>
    <r>
      <rPr>
        <rFont val="Times New Roman"/>
        <b/>
        <color/>
        <sz val="12.0"/>
      </rPr>
      <t>Raggruppamento</t>
    </r>
  </si>
  <si>
    <r>
      <rPr>
        <rFont val="Times New Roman"/>
        <b/>
        <color/>
        <sz val="12.0"/>
      </rPr>
      <t>a.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ispettore dei ruoli tecnico-professionali esperto</t>
    </r>
  </si>
  <si>
    <r>
      <rPr>
        <rFont val="Times New Roman"/>
        <b/>
        <color/>
        <sz val="12.0"/>
      </rPr>
      <t>b.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ispettore dei ruoli tecnico-professionali esperto con scatto convenzionale</t>
    </r>
  </si>
  <si>
    <r>
      <rPr>
        <rFont val="Times New Roman"/>
        <b/>
        <color/>
        <sz val="12.0"/>
      </rPr>
      <t>c.</t>
    </r>
    <r>
      <rPr>
        <rFont val="Times New Roman"/>
        <b/>
        <color/>
        <sz val="7.0"/>
      </rPr>
      <t xml:space="preserve">       </t>
    </r>
    <r>
      <rPr>
        <rFont val="Times New Roman"/>
        <b/>
        <color/>
        <sz val="12.0"/>
      </rPr>
      <t>maestro con terzo scatto convenzionale</t>
    </r>
  </si>
  <si>
    <r>
      <rPr>
        <rFont val="Times New Roman"/>
        <b/>
        <color/>
        <sz val="12.0"/>
      </rPr>
      <t xml:space="preserve">6° </t>
    </r>
    <r>
      <rPr>
        <rFont val="Times New Roman"/>
        <b/>
        <color/>
        <sz val="7.0"/>
      </rPr>
      <t xml:space="preserve">   </t>
    </r>
    <r>
      <rPr>
        <rFont val="Times New Roman"/>
        <b/>
        <color/>
        <sz val="12.0"/>
      </rPr>
      <t>Raggruppamento</t>
    </r>
  </si>
  <si>
    <r>
      <rPr>
        <rFont val="Times New Roman"/>
        <b/>
        <color/>
        <sz val="12.0"/>
      </rPr>
      <t>a.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ispettore dei ruoli tecnico-professionali coordinatore</t>
    </r>
  </si>
  <si>
    <r>
      <rPr>
        <rFont val="Times New Roman"/>
        <b/>
        <color/>
        <sz val="12.0"/>
      </rPr>
      <t>b.</t>
    </r>
    <r>
      <rPr>
        <rFont val="Times New Roman"/>
        <b/>
        <color/>
        <sz val="7.0"/>
      </rPr>
      <t xml:space="preserve">      </t>
    </r>
    <r>
      <rPr>
        <rFont val="Times New Roman"/>
        <b/>
        <color/>
        <sz val="12.0"/>
      </rPr>
      <t>ispettore dei ruoli tecnico-professionali coordinatore con scatto convenzionale</t>
    </r>
  </si>
  <si>
    <t>TOTALE INDENNITA' DI FUNZIONE TECNICO PROFESSIONALE (ARTICOLO 9)</t>
  </si>
  <si>
    <t>TURNI ANNUI</t>
  </si>
  <si>
    <t>H per turno</t>
  </si>
  <si>
    <t>totale ore annue</t>
  </si>
  <si>
    <t>giorni settimanali</t>
  </si>
  <si>
    <t>n° giorni annui</t>
  </si>
  <si>
    <t>266 = totale giorni annui lavorati considerando la settimana lavorativa di 6 giorni.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</si>
</sst>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-410]General"/>
    <numFmt numFmtId="165" formatCode="_-* #,##0.00\ _€_-;\-* #,##0.00\ _€_-;_-* &quot;-&quot;??\ _€_-;_-@"/>
    <numFmt numFmtId="166" formatCode="[$-410]#,##0"/>
    <numFmt numFmtId="167" formatCode="_-* #,##0\ _€_-;\-* #,##0\ _€_-;_-* &quot;-&quot;??\ _€_-;_-@"/>
    <numFmt numFmtId="168" formatCode="[$-410]#,##0.00"/>
    <numFmt numFmtId="169" formatCode="#,##0.00\ &quot;€&quot;"/>
  </numFmts>
  <fonts count="58">
    <font>
      <sz val="11.0"/>
      <color/>
      <name val="Arial"/>
      <scheme val="minor"/>
    </font>
    <font>
      <sz val="10.0"/>
      <color/>
      <name val="Arial"/>
    </font>
    <font>
      <b/>
      <sz val="16.0"/>
      <color rgb="FF000000"/>
      <name val="Arial"/>
    </font>
    <font>
      <sz val="12.0"/>
      <color rgb="FF000000"/>
      <name val="Arial"/>
    </font>
    <font>
      <sz val="16.0"/>
      <name val="Arial"/>
    </font>
    <font>
      <b/>
      <sz val="16.0"/>
      <name val="Arial"/>
    </font>
    <font>
      <b/>
      <sz val="12.0"/>
      <color rgb="FF000000"/>
      <name val="Arial"/>
    </font>
    <font/>
    <font>
      <i/>
      <sz val="12.0"/>
      <color rgb="FF000000"/>
      <name val="Arial"/>
    </font>
    <font>
      <sz val="12.0"/>
      <name val="Arial"/>
    </font>
    <font>
      <b/>
      <sz val="12.0"/>
      <color rgb="FFFF0000"/>
      <name val="Arial"/>
    </font>
    <font>
      <b/>
      <sz val="12.0"/>
      <name val="Arial"/>
    </font>
    <font>
      <i/>
      <sz val="11.0"/>
      <name val="Arial"/>
    </font>
    <font>
      <i/>
      <sz val="11.0"/>
      <color rgb="FF000000"/>
      <name val="Arial"/>
    </font>
    <font>
      <sz val="12.0"/>
      <color rgb="FFFF0000"/>
      <name val="Arial"/>
    </font>
    <font>
      <sz val="11.0"/>
      <color/>
      <name val="Calibri"/>
    </font>
    <font>
      <sz val="14.0"/>
      <color/>
      <name val="Calibri"/>
    </font>
    <font>
      <i/>
      <sz val="10.0"/>
      <name val="Arial"/>
    </font>
    <font>
      <i/>
      <sz val="12.0"/>
      <name val="Arial"/>
    </font>
    <font>
      <i/>
      <sz val="10.0"/>
      <color rgb="FF000000"/>
      <name val="Arial"/>
    </font>
    <font>
      <b/>
      <sz val="12.0"/>
      <color/>
      <name val="Arial"/>
    </font>
    <font>
      <sz val="14.0"/>
      <color/>
      <name val="Arial"/>
    </font>
    <font>
      <b/>
      <sz val="10.0"/>
      <color/>
      <name val="Arial"/>
    </font>
    <font>
      <sz val="10.0"/>
      <name val="Arial"/>
    </font>
    <font>
      <b/>
      <i/>
      <sz val="14.0"/>
      <name val="Arial"/>
    </font>
    <font>
      <b/>
      <i/>
      <sz val="12.0"/>
      <name val="Arial"/>
    </font>
    <font>
      <b/>
      <sz val="11.0"/>
      <color/>
      <name val="Arial"/>
    </font>
    <font>
      <sz val="12.0"/>
      <color/>
      <name val="Arial"/>
    </font>
    <font>
      <b/>
      <sz val="10.0"/>
      <color rgb="FF000000"/>
      <name val="Arial"/>
    </font>
    <font>
      <sz val="14.0"/>
      <color rgb="FF000000"/>
      <name val="Arial"/>
    </font>
    <font>
      <sz val="16.0"/>
      <color/>
      <name val="Arial"/>
    </font>
    <font>
      <b/>
      <i/>
      <sz val="16.0"/>
      <name val="Arial"/>
    </font>
    <font>
      <b/>
      <sz val="16.0"/>
      <color/>
      <name val="Arial"/>
    </font>
    <font>
      <i/>
      <sz val="10.0"/>
      <color/>
      <name val="Arial"/>
    </font>
    <font>
      <b/>
      <i/>
      <sz val="12.0"/>
      <color rgb="FF000000"/>
      <name val="Arial"/>
    </font>
    <font>
      <b/>
      <sz val="11.0"/>
      <color/>
      <name val="Calibri"/>
    </font>
    <font>
      <sz val="14.0"/>
      <name val="Arial"/>
    </font>
    <font>
      <i/>
      <sz val="11.0"/>
      <color rgb="FFFF0000"/>
      <name val="Arial"/>
    </font>
    <font>
      <b/>
      <sz val="14.0"/>
      <name val="Arial"/>
    </font>
    <font>
      <b/>
      <sz val="14.0"/>
      <color/>
      <name val="Arial"/>
    </font>
    <font>
      <b/>
      <sz val="11.0"/>
      <color rgb="FF000000"/>
      <name val="Calibri"/>
    </font>
    <font>
      <sz val="11.0"/>
      <color rgb="FF000000"/>
      <name val="Calibri"/>
    </font>
    <font>
      <i/>
      <sz val="11.0"/>
      <color/>
      <name val="Calibri"/>
    </font>
    <font>
      <b/>
      <sz val="10.0"/>
      <color/>
      <name val="Calibri"/>
    </font>
    <font>
      <sz val="10.0"/>
      <color rgb="FFBFBFBF"/>
      <name val="Arial"/>
    </font>
    <font>
      <sz val="10.0"/>
      <color/>
      <name val="Calibri"/>
    </font>
    <font>
      <b/>
      <sz val="16.0"/>
      <color/>
      <name val="Calibri"/>
    </font>
    <font>
      <b/>
      <sz val="12.0"/>
      <color/>
      <name val="Calibri"/>
    </font>
    <font>
      <sz val="12.0"/>
      <color/>
      <name val="Calibri"/>
    </font>
    <font>
      <b/>
      <sz val="12.0"/>
      <color rgb="FF00B050"/>
      <name val="Calibri"/>
    </font>
    <font>
      <b/>
      <sz val="14.0"/>
      <color/>
      <name val="Calibri"/>
    </font>
    <font>
      <sz val="16.0"/>
      <color/>
      <name val="Calibri"/>
    </font>
    <font>
      <b/>
      <sz val="13.0"/>
      <color/>
      <name val="Calibri"/>
    </font>
    <font>
      <sz val="13.0"/>
      <color/>
      <name val="Calibri"/>
    </font>
    <font>
      <sz val="11.0"/>
      <name val="Calibri"/>
    </font>
    <font>
      <b/>
      <sz val="16.0"/>
      <color/>
      <name val="Times New Roman"/>
    </font>
    <font>
      <b/>
      <sz val="18.0"/>
      <color/>
      <name val="Times New Roman"/>
    </font>
    <font>
      <b/>
      <sz val="12.0"/>
      <color/>
      <name val="Times New Roman"/>
    </font>
  </fonts>
  <fills count="1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EEECE1"/>
        <bgColor rgb="FFEEECE1"/>
      </patternFill>
    </fill>
    <fill>
      <patternFill patternType="solid">
        <fgColor rgb="FFCCC0D9"/>
        <bgColor rgb="FFCCC0D9"/>
      </patternFill>
    </fill>
    <fill>
      <patternFill patternType="solid">
        <fgColor rgb="FFEAF1DD"/>
        <bgColor rgb="FFEAF1DD"/>
      </patternFill>
    </fill>
    <fill>
      <patternFill patternType="solid">
        <fgColor rgb="FFF2F2F2"/>
        <bgColor rgb="FFF2F2F2"/>
      </patternFill>
    </fill>
    <fill>
      <patternFill patternType="solid">
        <fgColor rgb="FFC2D69B"/>
        <bgColor rgb="FFC2D69B"/>
      </patternFill>
    </fill>
    <fill>
      <patternFill patternType="solid">
        <fgColor rgb="FFC6D9F0"/>
        <bgColor rgb="FFC6D9F0"/>
      </patternFill>
    </fill>
    <fill>
      <patternFill patternType="solid">
        <fgColor rgb="FFDAEEF3"/>
        <bgColor rgb="FFDAEEF3"/>
      </patternFill>
    </fill>
    <fill>
      <patternFill patternType="solid">
        <fgColor rgb="FFFBD4B4"/>
        <bgColor rgb="FFFBD4B4"/>
      </patternFill>
    </fill>
    <fill>
      <patternFill patternType="solid">
        <fgColor rgb="FFE5B8B7"/>
        <bgColor rgb="FFE5B8B7"/>
      </patternFill>
    </fill>
    <fill>
      <patternFill patternType="solid">
        <fgColor rgb="FF92D050"/>
        <bgColor rgb="FF92D050"/>
      </patternFill>
    </fill>
    <fill>
      <patternFill patternType="solid">
        <fgColor rgb="FFD6E3BC"/>
        <bgColor rgb="FFD6E3BC"/>
      </patternFill>
    </fill>
    <fill>
      <patternFill patternType="solid">
        <fgColor rgb="FFB8CCE4"/>
        <bgColor rgb="FFB8CCE4"/>
      </patternFill>
    </fill>
    <fill>
      <patternFill patternType="solid">
        <fgColor rgb="FFB6DDE8"/>
        <bgColor rgb="FFB6DDE8"/>
      </patternFill>
    </fill>
  </fills>
  <borders count="78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/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/>
    </border>
    <border>
      <right/>
      <top/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63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2" numFmtId="164" xfId="0" applyAlignment="1" applyFont="1" applyNumberFormat="1">
      <alignment horizontal="center" shrinkToFit="0" vertical="center" wrapText="1"/>
    </xf>
    <xf borderId="0" fillId="0" fontId="2" numFmtId="164" xfId="0" applyAlignment="1" applyFont="1" applyNumberFormat="1">
      <alignment shrinkToFit="0" vertical="center" wrapText="1"/>
    </xf>
    <xf borderId="0" fillId="0" fontId="3" numFmtId="164" xfId="0" applyFont="1" applyNumberFormat="1"/>
    <xf borderId="0" fillId="0" fontId="2" numFmtId="164" xfId="0" applyAlignment="1" applyFont="1" applyNumberFormat="1">
      <alignment horizontal="center" vertical="center"/>
    </xf>
    <xf borderId="0" fillId="0" fontId="3" numFmtId="9" xfId="0" applyFont="1" applyNumberFormat="1"/>
    <xf borderId="1" fillId="0" fontId="4" numFmtId="164" xfId="0" applyAlignment="1" applyBorder="1" applyFont="1" applyNumberFormat="1">
      <alignment vertical="center"/>
    </xf>
    <xf borderId="2" fillId="0" fontId="5" numFmtId="165" xfId="0" applyAlignment="1" applyBorder="1" applyFont="1" applyNumberFormat="1">
      <alignment vertical="center"/>
    </xf>
    <xf borderId="0" fillId="0" fontId="3" numFmtId="9" xfId="0" applyAlignment="1" applyFont="1" applyNumberFormat="1">
      <alignment horizontal="center" shrinkToFit="0" vertical="center" wrapText="1"/>
    </xf>
    <xf borderId="0" fillId="0" fontId="2" numFmtId="165" xfId="0" applyAlignment="1" applyFont="1" applyNumberFormat="1">
      <alignment vertical="center"/>
    </xf>
    <xf borderId="0" fillId="0" fontId="2" numFmtId="165" xfId="0" applyAlignment="1" applyFont="1" applyNumberFormat="1">
      <alignment horizontal="left" vertical="center"/>
    </xf>
    <xf borderId="0" fillId="0" fontId="3" numFmtId="9" xfId="0" applyAlignment="1" applyFont="1" applyNumberFormat="1">
      <alignment vertical="center"/>
    </xf>
    <xf borderId="3" fillId="0" fontId="6" numFmtId="164" xfId="0" applyAlignment="1" applyBorder="1" applyFont="1" applyNumberFormat="1">
      <alignment horizontal="center" vertical="center"/>
    </xf>
    <xf borderId="3" fillId="0" fontId="6" numFmtId="164" xfId="0" applyAlignment="1" applyBorder="1" applyFont="1" applyNumberFormat="1">
      <alignment horizontal="center" shrinkToFit="0" vertical="center" wrapText="1"/>
    </xf>
    <xf borderId="3" fillId="0" fontId="6" numFmtId="165" xfId="0" applyAlignment="1" applyBorder="1" applyFont="1" applyNumberFormat="1">
      <alignment horizontal="center" shrinkToFit="0" vertical="center" wrapText="1"/>
    </xf>
    <xf borderId="4" fillId="0" fontId="6" numFmtId="165" xfId="0" applyAlignment="1" applyBorder="1" applyFont="1" applyNumberFormat="1">
      <alignment horizontal="center" shrinkToFit="0" vertical="center" wrapText="1"/>
    </xf>
    <xf borderId="5" fillId="0" fontId="7" numFmtId="0" xfId="0" applyBorder="1" applyFont="1"/>
    <xf borderId="0" fillId="0" fontId="3" numFmtId="2" xfId="0" applyAlignment="1" applyFont="1" applyNumberFormat="1">
      <alignment vertical="center"/>
    </xf>
    <xf borderId="0" fillId="0" fontId="8" numFmtId="164" xfId="0" applyAlignment="1" applyFont="1" applyNumberFormat="1">
      <alignment shrinkToFit="0" vertical="center" wrapText="1"/>
    </xf>
    <xf borderId="6" fillId="0" fontId="9" numFmtId="164" xfId="0" applyAlignment="1" applyBorder="1" applyFont="1" applyNumberFormat="1">
      <alignment horizontal="left" shrinkToFit="0" vertical="center" wrapText="1"/>
    </xf>
    <xf borderId="6" fillId="0" fontId="9" numFmtId="166" xfId="0" applyAlignment="1" applyBorder="1" applyFont="1" applyNumberFormat="1">
      <alignment horizontal="center" vertical="center"/>
    </xf>
    <xf borderId="7" fillId="2" fontId="10" numFmtId="165" xfId="0" applyAlignment="1" applyBorder="1" applyFill="1" applyFont="1" applyNumberFormat="1">
      <alignment horizontal="center" vertical="center"/>
    </xf>
    <xf borderId="6" fillId="0" fontId="11" numFmtId="165" xfId="0" applyAlignment="1" applyBorder="1" applyFont="1" applyNumberFormat="1">
      <alignment horizontal="center" vertical="center"/>
    </xf>
    <xf borderId="8" fillId="0" fontId="11" numFmtId="165" xfId="0" applyAlignment="1" applyBorder="1" applyFont="1" applyNumberFormat="1">
      <alignment horizontal="center" vertical="center"/>
    </xf>
    <xf borderId="9" fillId="0" fontId="12" numFmtId="164" xfId="0" applyAlignment="1" applyBorder="1" applyFont="1" applyNumberFormat="1">
      <alignment horizontal="center" vertical="center"/>
    </xf>
    <xf borderId="10" fillId="0" fontId="7" numFmtId="0" xfId="0" applyBorder="1" applyFont="1"/>
    <xf borderId="11" fillId="2" fontId="11" numFmtId="0" xfId="0" applyAlignment="1" applyBorder="1" applyFont="1">
      <alignment horizontal="center" vertical="center"/>
    </xf>
    <xf borderId="0" fillId="0" fontId="3" numFmtId="164" xfId="0" applyAlignment="1" applyFont="1" applyNumberFormat="1">
      <alignment horizontal="center" vertical="center"/>
    </xf>
    <xf borderId="12" fillId="0" fontId="9" numFmtId="164" xfId="0" applyAlignment="1" applyBorder="1" applyFont="1" applyNumberFormat="1">
      <alignment horizontal="left" shrinkToFit="0" vertical="center" wrapText="1"/>
    </xf>
    <xf borderId="12" fillId="0" fontId="9" numFmtId="166" xfId="0" applyAlignment="1" applyBorder="1" applyFont="1" applyNumberFormat="1">
      <alignment horizontal="center" vertical="center"/>
    </xf>
    <xf borderId="12" fillId="0" fontId="11" numFmtId="165" xfId="0" applyAlignment="1" applyBorder="1" applyFont="1" applyNumberFormat="1">
      <alignment horizontal="center" vertical="center"/>
    </xf>
    <xf borderId="8" fillId="0" fontId="7" numFmtId="0" xfId="0" applyBorder="1" applyFont="1"/>
    <xf borderId="13" fillId="0" fontId="12" numFmtId="164" xfId="0" applyAlignment="1" applyBorder="1" applyFont="1" applyNumberFormat="1">
      <alignment horizontal="left" vertical="center"/>
    </xf>
    <xf borderId="14" fillId="0" fontId="7" numFmtId="0" xfId="0" applyBorder="1" applyFont="1"/>
    <xf borderId="0" fillId="0" fontId="13" numFmtId="164" xfId="0" applyAlignment="1" applyFont="1" applyNumberFormat="1">
      <alignment shrinkToFit="0" wrapText="1"/>
    </xf>
    <xf borderId="15" fillId="0" fontId="14" numFmtId="164" xfId="0" applyAlignment="1" applyBorder="1" applyFont="1" applyNumberFormat="1">
      <alignment horizontal="left" shrinkToFit="0" vertical="center" wrapText="1"/>
    </xf>
    <xf borderId="16" fillId="0" fontId="11" numFmtId="165" xfId="0" applyAlignment="1" applyBorder="1" applyFont="1" applyNumberFormat="1">
      <alignment horizontal="center" vertical="center"/>
    </xf>
    <xf borderId="15" fillId="0" fontId="11" numFmtId="165" xfId="0" applyAlignment="1" applyBorder="1" applyFont="1" applyNumberFormat="1">
      <alignment horizontal="center" vertical="center"/>
    </xf>
    <xf borderId="17" fillId="0" fontId="7" numFmtId="0" xfId="0" applyBorder="1" applyFont="1"/>
    <xf borderId="18" fillId="0" fontId="12" numFmtId="164" xfId="0" applyAlignment="1" applyBorder="1" applyFont="1" applyNumberFormat="1">
      <alignment horizontal="left" vertical="center"/>
    </xf>
    <xf borderId="19" fillId="0" fontId="7" numFmtId="0" xfId="0" applyBorder="1" applyFont="1"/>
    <xf borderId="20" fillId="0" fontId="6" numFmtId="164" xfId="0" applyAlignment="1" applyBorder="1" applyFont="1" applyNumberFormat="1">
      <alignment horizontal="center" vertical="center"/>
    </xf>
    <xf borderId="21" fillId="0" fontId="6" numFmtId="164" xfId="0" applyAlignment="1" applyBorder="1" applyFont="1" applyNumberFormat="1">
      <alignment horizontal="center" shrinkToFit="0" vertical="center" wrapText="1"/>
    </xf>
    <xf borderId="20" fillId="0" fontId="6" numFmtId="165" xfId="0" applyAlignment="1" applyBorder="1" applyFont="1" applyNumberFormat="1">
      <alignment horizontal="center" shrinkToFit="0" vertical="center" wrapText="1"/>
    </xf>
    <xf borderId="22" fillId="0" fontId="6" numFmtId="165" xfId="0" applyAlignment="1" applyBorder="1" applyFont="1" applyNumberFormat="1">
      <alignment horizontal="center" shrinkToFit="0" vertical="center" wrapText="1"/>
    </xf>
    <xf borderId="23" fillId="0" fontId="7" numFmtId="0" xfId="0" applyBorder="1" applyFont="1"/>
    <xf borderId="24" fillId="0" fontId="9" numFmtId="164" xfId="0" applyAlignment="1" applyBorder="1" applyFont="1" applyNumberFormat="1">
      <alignment horizontal="left" vertical="center"/>
    </xf>
    <xf borderId="25" fillId="0" fontId="9" numFmtId="166" xfId="0" applyAlignment="1" applyBorder="1" applyFont="1" applyNumberFormat="1">
      <alignment horizontal="center" vertical="center"/>
    </xf>
    <xf borderId="26" fillId="0" fontId="11" numFmtId="165" xfId="0" applyAlignment="1" applyBorder="1" applyFont="1" applyNumberFormat="1">
      <alignment horizontal="center" vertical="center"/>
    </xf>
    <xf borderId="24" fillId="0" fontId="11" numFmtId="165" xfId="0" applyAlignment="1" applyBorder="1" applyFont="1" applyNumberFormat="1">
      <alignment horizontal="center" vertical="center"/>
    </xf>
    <xf borderId="27" fillId="0" fontId="11" numFmtId="165" xfId="0" applyAlignment="1" applyBorder="1" applyFont="1" applyNumberFormat="1">
      <alignment horizontal="center" vertical="center"/>
    </xf>
    <xf borderId="26" fillId="0" fontId="12" numFmtId="164" xfId="0" applyAlignment="1" applyBorder="1" applyFont="1" applyNumberFormat="1">
      <alignment horizontal="center" vertical="center"/>
    </xf>
    <xf borderId="25" fillId="0" fontId="7" numFmtId="0" xfId="0" applyBorder="1" applyFont="1"/>
    <xf borderId="28" fillId="0" fontId="9" numFmtId="166" xfId="0" applyAlignment="1" applyBorder="1" applyFont="1" applyNumberFormat="1">
      <alignment horizontal="center" vertical="center"/>
    </xf>
    <xf borderId="29" fillId="0" fontId="11" numFmtId="165" xfId="0" applyAlignment="1" applyBorder="1" applyFont="1" applyNumberFormat="1">
      <alignment horizontal="center" vertical="center"/>
    </xf>
    <xf borderId="13" fillId="0" fontId="12" numFmtId="164" xfId="0" applyAlignment="1" applyBorder="1" applyFont="1" applyNumberFormat="1">
      <alignment horizontal="center" vertical="center"/>
    </xf>
    <xf borderId="15" fillId="0" fontId="9" numFmtId="164" xfId="0" applyAlignment="1" applyBorder="1" applyFont="1" applyNumberFormat="1">
      <alignment horizontal="left" shrinkToFit="0" vertical="center" wrapText="1"/>
    </xf>
    <xf borderId="19" fillId="0" fontId="9" numFmtId="166" xfId="0" applyAlignment="1" applyBorder="1" applyFont="1" applyNumberFormat="1">
      <alignment horizontal="center" vertical="center"/>
    </xf>
    <xf borderId="18" fillId="0" fontId="11" numFmtId="165" xfId="0" applyAlignment="1" applyBorder="1" applyFont="1" applyNumberFormat="1">
      <alignment horizontal="center" vertical="center"/>
    </xf>
    <xf borderId="30" fillId="0" fontId="7" numFmtId="0" xfId="0" applyBorder="1" applyFont="1"/>
    <xf borderId="18" fillId="0" fontId="12" numFmtId="164" xfId="0" applyAlignment="1" applyBorder="1" applyFont="1" applyNumberFormat="1">
      <alignment horizontal="center" vertical="center"/>
    </xf>
    <xf borderId="17" fillId="0" fontId="9" numFmtId="164" xfId="0" applyAlignment="1" applyBorder="1" applyFont="1" applyNumberFormat="1">
      <alignment horizontal="left" vertical="center"/>
    </xf>
    <xf borderId="16" fillId="0" fontId="9" numFmtId="166" xfId="0" applyAlignment="1" applyBorder="1" applyFont="1" applyNumberFormat="1">
      <alignment horizontal="center" vertical="center"/>
    </xf>
    <xf borderId="31" fillId="0" fontId="11" numFmtId="165" xfId="0" applyAlignment="1" applyBorder="1" applyFont="1" applyNumberFormat="1">
      <alignment horizontal="center" vertical="center"/>
    </xf>
    <xf borderId="16" fillId="0" fontId="6" numFmtId="165" xfId="0" applyAlignment="1" applyBorder="1" applyFont="1" applyNumberFormat="1">
      <alignment horizontal="center" vertical="center"/>
    </xf>
    <xf borderId="4" fillId="0" fontId="2" numFmtId="165" xfId="0" applyAlignment="1" applyBorder="1" applyFont="1" applyNumberFormat="1">
      <alignment horizontal="center" vertical="center"/>
    </xf>
    <xf borderId="0" fillId="0" fontId="9" numFmtId="164" xfId="0" applyAlignment="1" applyFont="1" applyNumberFormat="1">
      <alignment horizontal="left" vertical="center"/>
    </xf>
    <xf borderId="0" fillId="0" fontId="9" numFmtId="166" xfId="0" applyAlignment="1" applyFont="1" applyNumberFormat="1">
      <alignment horizontal="center" vertical="center"/>
    </xf>
    <xf borderId="32" fillId="0" fontId="6" numFmtId="165" xfId="0" applyAlignment="1" applyBorder="1" applyFont="1" applyNumberFormat="1">
      <alignment horizontal="center" vertical="center"/>
    </xf>
    <xf borderId="0" fillId="0" fontId="6" numFmtId="165" xfId="0" applyAlignment="1" applyFont="1" applyNumberFormat="1">
      <alignment horizontal="center" vertical="center"/>
    </xf>
    <xf borderId="4" fillId="0" fontId="6" numFmtId="164" xfId="0" applyAlignment="1" applyBorder="1" applyFont="1" applyNumberFormat="1">
      <alignment horizontal="center" vertical="center"/>
    </xf>
    <xf borderId="33" fillId="0" fontId="6" numFmtId="165" xfId="0" applyAlignment="1" applyBorder="1" applyFont="1" applyNumberFormat="1">
      <alignment horizontal="center" shrinkToFit="0" vertical="center" wrapText="1"/>
    </xf>
    <xf borderId="24" fillId="0" fontId="9" numFmtId="164" xfId="0" applyAlignment="1" applyBorder="1" applyFont="1" applyNumberFormat="1">
      <alignment horizontal="left" vertical="center"/>
    </xf>
    <xf borderId="24" fillId="0" fontId="9" numFmtId="166" xfId="0" applyAlignment="1" applyBorder="1" applyFont="1" applyNumberFormat="1">
      <alignment horizontal="center" vertical="center"/>
    </xf>
    <xf borderId="24" fillId="0" fontId="10" numFmtId="165" xfId="0" applyAlignment="1" applyBorder="1" applyFont="1" applyNumberFormat="1">
      <alignment horizontal="center" vertical="center"/>
    </xf>
    <xf borderId="24" fillId="0" fontId="6" numFmtId="165" xfId="0" applyAlignment="1" applyBorder="1" applyFont="1" applyNumberFormat="1">
      <alignment horizontal="center" vertical="center"/>
    </xf>
    <xf borderId="22" fillId="0" fontId="6" numFmtId="165" xfId="0" applyAlignment="1" applyBorder="1" applyFont="1" applyNumberFormat="1">
      <alignment horizontal="center" vertical="center"/>
    </xf>
    <xf borderId="26" fillId="0" fontId="13" numFmtId="164" xfId="0" applyAlignment="1" applyBorder="1" applyFont="1" applyNumberFormat="1">
      <alignment horizontal="left" vertical="center"/>
    </xf>
    <xf borderId="0" fillId="0" fontId="15" numFmtId="165" xfId="0" applyFont="1" applyNumberFormat="1"/>
    <xf borderId="32" fillId="2" fontId="16" numFmtId="0" xfId="0" applyAlignment="1" applyBorder="1" applyFont="1">
      <alignment horizontal="center" vertical="center"/>
    </xf>
    <xf borderId="0" fillId="0" fontId="15" numFmtId="0" xfId="0" applyAlignment="1" applyFont="1">
      <alignment horizontal="center"/>
    </xf>
    <xf borderId="12" fillId="0" fontId="3" numFmtId="164" xfId="0" applyAlignment="1" applyBorder="1" applyFont="1" applyNumberFormat="1">
      <alignment horizontal="left" vertical="center"/>
    </xf>
    <xf borderId="12" fillId="0" fontId="9" numFmtId="166" xfId="0" applyAlignment="1" applyBorder="1" applyFont="1" applyNumberFormat="1">
      <alignment horizontal="center" vertical="center"/>
    </xf>
    <xf borderId="12" fillId="2" fontId="10" numFmtId="165" xfId="0" applyAlignment="1" applyBorder="1" applyFont="1" applyNumberFormat="1">
      <alignment horizontal="center" vertical="center"/>
    </xf>
    <xf borderId="12" fillId="0" fontId="6" numFmtId="165" xfId="0" applyAlignment="1" applyBorder="1" applyFont="1" applyNumberFormat="1">
      <alignment horizontal="center" vertical="center"/>
    </xf>
    <xf borderId="13" fillId="0" fontId="13" numFmtId="164" xfId="0" applyAlignment="1" applyBorder="1" applyFont="1" applyNumberFormat="1">
      <alignment horizontal="left" vertical="center"/>
    </xf>
    <xf borderId="0" fillId="0" fontId="15" numFmtId="0" xfId="0" applyAlignment="1" applyFont="1">
      <alignment shrinkToFit="0" vertical="center" wrapText="1"/>
    </xf>
    <xf borderId="12" fillId="0" fontId="3" numFmtId="164" xfId="0" applyAlignment="1" applyBorder="1" applyFont="1" applyNumberFormat="1">
      <alignment horizontal="left" vertical="center"/>
    </xf>
    <xf borderId="12" fillId="0" fontId="10" numFmtId="165" xfId="0" applyAlignment="1" applyBorder="1" applyFont="1" applyNumberFormat="1">
      <alignment horizontal="center" vertical="center"/>
    </xf>
    <xf borderId="13" fillId="0" fontId="13" numFmtId="164" xfId="0" applyAlignment="1" applyBorder="1" applyFont="1" applyNumberFormat="1">
      <alignment horizontal="left" shrinkToFit="0" vertical="center" wrapText="1"/>
    </xf>
    <xf borderId="0" fillId="0" fontId="16" numFmtId="0" xfId="0" applyAlignment="1" applyFont="1">
      <alignment vertical="center"/>
    </xf>
    <xf borderId="12" fillId="0" fontId="11" numFmtId="165" xfId="0" applyAlignment="1" applyBorder="1" applyFont="1" applyNumberFormat="1">
      <alignment horizontal="center" vertical="center"/>
    </xf>
    <xf borderId="0" fillId="0" fontId="15" numFmtId="9" xfId="0" applyFont="1" applyNumberFormat="1"/>
    <xf borderId="12" fillId="0" fontId="9" numFmtId="164" xfId="0" applyAlignment="1" applyBorder="1" applyFont="1" applyNumberFormat="1">
      <alignment horizontal="left" vertical="center"/>
    </xf>
    <xf borderId="12" fillId="0" fontId="3" numFmtId="164" xfId="0" applyAlignment="1" applyBorder="1" applyFont="1" applyNumberFormat="1">
      <alignment horizontal="left" shrinkToFit="0" vertical="center" wrapText="1"/>
    </xf>
    <xf borderId="0" fillId="0" fontId="15" numFmtId="0" xfId="0" applyAlignment="1" applyFont="1">
      <alignment shrinkToFit="0" wrapText="1"/>
    </xf>
    <xf borderId="15" fillId="0" fontId="9" numFmtId="166" xfId="0" applyAlignment="1" applyBorder="1" applyFont="1" applyNumberFormat="1">
      <alignment horizontal="center" vertical="center"/>
    </xf>
    <xf borderId="15" fillId="0" fontId="11" numFmtId="165" xfId="0" applyAlignment="1" applyBorder="1" applyFont="1" applyNumberFormat="1">
      <alignment horizontal="center" vertical="center"/>
    </xf>
    <xf borderId="15" fillId="0" fontId="6" numFmtId="165" xfId="0" applyAlignment="1" applyBorder="1" applyFont="1" applyNumberFormat="1">
      <alignment horizontal="center" vertical="center"/>
    </xf>
    <xf borderId="18" fillId="0" fontId="13" numFmtId="164" xfId="0" applyAlignment="1" applyBorder="1" applyFont="1" applyNumberFormat="1">
      <alignment horizontal="left" shrinkToFit="0" vertical="center" wrapText="1"/>
    </xf>
    <xf borderId="0" fillId="0" fontId="9" numFmtId="164" xfId="0" applyAlignment="1" applyFont="1" applyNumberFormat="1">
      <alignment horizontal="left" shrinkToFit="0" vertical="center" wrapText="1"/>
    </xf>
    <xf borderId="32" fillId="0" fontId="10" numFmtId="165" xfId="0" applyAlignment="1" applyBorder="1" applyFont="1" applyNumberFormat="1">
      <alignment horizontal="center" vertical="center"/>
    </xf>
    <xf borderId="0" fillId="0" fontId="13" numFmtId="164" xfId="0" applyAlignment="1" applyFont="1" applyNumberFormat="1">
      <alignment shrinkToFit="0" vertical="center" wrapText="1"/>
    </xf>
    <xf borderId="0" fillId="0" fontId="1" numFmtId="9" xfId="0" applyFont="1" applyNumberFormat="1"/>
    <xf borderId="4" fillId="0" fontId="14" numFmtId="164" xfId="0" applyAlignment="1" applyBorder="1" applyFont="1" applyNumberFormat="1">
      <alignment horizontal="left" shrinkToFit="0" vertical="center" wrapText="1"/>
    </xf>
    <xf borderId="4" fillId="0" fontId="9" numFmtId="166" xfId="0" applyAlignment="1" applyBorder="1" applyFont="1" applyNumberFormat="1">
      <alignment horizontal="center" vertical="center"/>
    </xf>
    <xf borderId="34" fillId="0" fontId="11" numFmtId="165" xfId="0" applyAlignment="1" applyBorder="1" applyFont="1" applyNumberFormat="1">
      <alignment horizontal="center" vertical="center"/>
    </xf>
    <xf borderId="4" fillId="0" fontId="11" numFmtId="165" xfId="0" applyAlignment="1" applyBorder="1" applyFont="1" applyNumberFormat="1">
      <alignment horizontal="center" vertical="center"/>
    </xf>
    <xf borderId="4" fillId="0" fontId="12" numFmtId="164" xfId="0" applyAlignment="1" applyBorder="1" applyFont="1" applyNumberFormat="1">
      <alignment horizontal="left" shrinkToFit="0" vertical="center" wrapText="1"/>
    </xf>
    <xf borderId="0" fillId="0" fontId="17" numFmtId="164" xfId="0" applyAlignment="1" applyFont="1" applyNumberFormat="1">
      <alignment horizontal="left" shrinkToFit="0" wrapText="1"/>
    </xf>
    <xf borderId="0" fillId="0" fontId="9" numFmtId="9" xfId="0" applyAlignment="1" applyFont="1" applyNumberFormat="1">
      <alignment shrinkToFit="0" wrapText="1"/>
    </xf>
    <xf borderId="0" fillId="0" fontId="3" numFmtId="164" xfId="0" applyAlignment="1" applyFont="1" applyNumberFormat="1">
      <alignment shrinkToFit="0" wrapText="1"/>
    </xf>
    <xf borderId="0" fillId="0" fontId="1" numFmtId="164" xfId="0" applyAlignment="1" applyFont="1" applyNumberFormat="1">
      <alignment vertical="center"/>
    </xf>
    <xf borderId="3" fillId="0" fontId="14" numFmtId="164" xfId="0" applyAlignment="1" applyBorder="1" applyFont="1" applyNumberFormat="1">
      <alignment horizontal="left" shrinkToFit="0" vertical="center" wrapText="1"/>
    </xf>
    <xf borderId="3" fillId="0" fontId="9" numFmtId="167" xfId="0" applyAlignment="1" applyBorder="1" applyFont="1" applyNumberFormat="1">
      <alignment shrinkToFit="0" vertical="center" wrapText="1"/>
    </xf>
    <xf borderId="3" fillId="0" fontId="18" numFmtId="165" xfId="0" applyAlignment="1" applyBorder="1" applyFont="1" applyNumberFormat="1">
      <alignment horizontal="left" shrinkToFit="0" vertical="center" wrapText="1"/>
    </xf>
    <xf borderId="0" fillId="0" fontId="3" numFmtId="164" xfId="0" applyAlignment="1" applyFont="1" applyNumberFormat="1">
      <alignment shrinkToFit="0" vertical="center" wrapText="1"/>
    </xf>
    <xf borderId="0" fillId="0" fontId="19" numFmtId="164" xfId="0" applyAlignment="1" applyFont="1" applyNumberFormat="1">
      <alignment horizontal="left" shrinkToFit="0" wrapText="1"/>
    </xf>
    <xf borderId="0" fillId="0" fontId="3" numFmtId="9" xfId="0" applyAlignment="1" applyFont="1" applyNumberFormat="1">
      <alignment shrinkToFit="0" wrapText="1"/>
    </xf>
    <xf borderId="0" fillId="0" fontId="20" numFmtId="164" xfId="0" applyFont="1" applyNumberFormat="1"/>
    <xf borderId="28" fillId="0" fontId="7" numFmtId="0" xfId="0" applyBorder="1" applyFont="1"/>
    <xf borderId="3" fillId="0" fontId="6" numFmtId="165" xfId="0" applyAlignment="1" applyBorder="1" applyFont="1" applyNumberFormat="1">
      <alignment horizontal="center" vertical="center"/>
    </xf>
    <xf borderId="0" fillId="0" fontId="21" numFmtId="164" xfId="0" applyFont="1" applyNumberFormat="1"/>
    <xf borderId="0" fillId="0" fontId="3" numFmtId="164" xfId="0" applyAlignment="1" applyFont="1" applyNumberForma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0" fillId="0" fontId="22" numFmtId="165" xfId="0" applyFont="1" applyNumberFormat="1"/>
    <xf borderId="0" fillId="0" fontId="9" numFmtId="164" xfId="0" applyFont="1" applyNumberFormat="1"/>
    <xf borderId="0" fillId="0" fontId="23" numFmtId="164" xfId="0" applyFont="1" applyNumberFormat="1"/>
    <xf borderId="0" fillId="0" fontId="23" numFmtId="9" xfId="0" applyFont="1" applyNumberFormat="1"/>
    <xf borderId="0" fillId="0" fontId="24" numFmtId="164" xfId="0" applyAlignment="1" applyFont="1" applyNumberFormat="1">
      <alignment vertical="center"/>
    </xf>
    <xf borderId="3" fillId="0" fontId="11" numFmtId="164" xfId="0" applyAlignment="1" applyBorder="1" applyFont="1" applyNumberFormat="1">
      <alignment horizontal="center" vertical="center"/>
    </xf>
    <xf borderId="35" fillId="0" fontId="11" numFmtId="164" xfId="0" applyAlignment="1" applyBorder="1" applyFont="1" applyNumberFormat="1">
      <alignment horizontal="center" shrinkToFit="0" vertical="center" wrapText="1"/>
    </xf>
    <xf borderId="3" fillId="0" fontId="11" numFmtId="165" xfId="0" applyAlignment="1" applyBorder="1" applyFont="1" applyNumberFormat="1">
      <alignment horizontal="center" shrinkToFit="0" vertical="center" wrapText="1"/>
    </xf>
    <xf borderId="26" fillId="0" fontId="9" numFmtId="164" xfId="0" applyAlignment="1" applyBorder="1" applyFont="1" applyNumberFormat="1">
      <alignment horizontal="left" shrinkToFit="0" vertical="center" wrapText="1"/>
    </xf>
    <xf borderId="24" fillId="0" fontId="9" numFmtId="166" xfId="0" applyAlignment="1" applyBorder="1" applyFont="1" applyNumberFormat="1">
      <alignment horizontal="center" vertical="center"/>
    </xf>
    <xf borderId="36" fillId="2" fontId="10" numFmtId="0" xfId="0" applyAlignment="1" applyBorder="1" applyFont="1">
      <alignment horizontal="center" vertical="center"/>
    </xf>
    <xf borderId="24" fillId="0" fontId="9" numFmtId="168" xfId="0" applyAlignment="1" applyBorder="1" applyFont="1" applyNumberFormat="1">
      <alignment horizontal="right" vertical="center"/>
    </xf>
    <xf borderId="22" fillId="0" fontId="11" numFmtId="165" xfId="0" applyAlignment="1" applyBorder="1" applyFont="1" applyNumberFormat="1">
      <alignment horizontal="center" vertical="center"/>
    </xf>
    <xf borderId="26" fillId="0" fontId="12" numFmtId="164" xfId="0" applyAlignment="1" applyBorder="1" applyFont="1" applyNumberFormat="1">
      <alignment horizontal="left" shrinkToFit="0" vertical="center" wrapText="1"/>
    </xf>
    <xf borderId="37" fillId="0" fontId="13" numFmtId="164" xfId="0" applyAlignment="1" applyBorder="1" applyFont="1" applyNumberFormat="1">
      <alignment horizontal="center" shrinkToFit="0" vertical="center" wrapText="1"/>
    </xf>
    <xf borderId="9" fillId="0" fontId="9" numFmtId="164" xfId="0" applyAlignment="1" applyBorder="1" applyFont="1" applyNumberFormat="1">
      <alignment horizontal="left" shrinkToFit="0" vertical="center" wrapText="1"/>
    </xf>
    <xf borderId="38" fillId="2" fontId="10" numFmtId="165" xfId="0" applyAlignment="1" applyBorder="1" applyFont="1" applyNumberFormat="1">
      <alignment horizontal="center" vertical="center"/>
    </xf>
    <xf borderId="6" fillId="0" fontId="9" numFmtId="168" xfId="0" applyAlignment="1" applyBorder="1" applyFont="1" applyNumberFormat="1">
      <alignment horizontal="right" vertical="center"/>
    </xf>
    <xf borderId="13" fillId="0" fontId="12" numFmtId="164" xfId="0" applyAlignment="1" applyBorder="1" applyFont="1" applyNumberFormat="1">
      <alignment horizontal="left" shrinkToFit="0" vertical="center" wrapText="1"/>
    </xf>
    <xf borderId="39" fillId="0" fontId="7" numFmtId="0" xfId="0" applyBorder="1" applyFont="1"/>
    <xf borderId="40" fillId="2" fontId="10" numFmtId="165" xfId="0" applyAlignment="1" applyBorder="1" applyFont="1" applyNumberFormat="1">
      <alignment horizontal="center" vertical="center"/>
    </xf>
    <xf borderId="12" fillId="0" fontId="9" numFmtId="168" xfId="0" applyAlignment="1" applyBorder="1" applyFont="1" applyNumberFormat="1">
      <alignment horizontal="right" vertical="center"/>
    </xf>
    <xf borderId="17" fillId="0" fontId="9" numFmtId="164" xfId="0" applyAlignment="1" applyBorder="1" applyFont="1" applyNumberFormat="1">
      <alignment horizontal="left" shrinkToFit="0" vertical="center" wrapText="1"/>
    </xf>
    <xf borderId="41" fillId="2" fontId="10" numFmtId="165" xfId="0" applyAlignment="1" applyBorder="1" applyFont="1" applyNumberFormat="1">
      <alignment horizontal="center" vertical="center"/>
    </xf>
    <xf borderId="15" fillId="0" fontId="9" numFmtId="168" xfId="0" applyAlignment="1" applyBorder="1" applyFont="1" applyNumberFormat="1">
      <alignment horizontal="right" vertical="center"/>
    </xf>
    <xf borderId="18" fillId="0" fontId="12" numFmtId="164" xfId="0" applyAlignment="1" applyBorder="1" applyFont="1" applyNumberFormat="1">
      <alignment horizontal="left" shrinkToFit="0" vertical="center" wrapText="1"/>
    </xf>
    <xf borderId="42" fillId="0" fontId="7" numFmtId="0" xfId="0" applyBorder="1" applyFont="1"/>
    <xf borderId="0" fillId="0" fontId="11" numFmtId="165" xfId="0" applyAlignment="1" applyFont="1" applyNumberFormat="1">
      <alignment horizontal="center" vertical="center"/>
    </xf>
    <xf borderId="0" fillId="0" fontId="9" numFmtId="168" xfId="0" applyAlignment="1" applyFont="1" applyNumberFormat="1">
      <alignment horizontal="right" vertical="center"/>
    </xf>
    <xf borderId="36" fillId="2" fontId="10" numFmtId="165" xfId="0" applyAlignment="1" applyBorder="1" applyFont="1" applyNumberFormat="1">
      <alignment horizontal="center" vertical="center"/>
    </xf>
    <xf borderId="0" fillId="0" fontId="11" numFmtId="165" xfId="0" applyAlignment="1" applyFont="1" applyNumberFormat="1">
      <alignment vertical="center"/>
    </xf>
    <xf borderId="0" fillId="0" fontId="12" numFmtId="164" xfId="0" applyAlignment="1" applyFont="1" applyNumberFormat="1">
      <alignment vertical="center"/>
    </xf>
    <xf borderId="43" fillId="0" fontId="11" numFmtId="164" xfId="0" applyAlignment="1" applyBorder="1" applyFont="1" applyNumberFormat="1">
      <alignment horizontal="center" vertical="center"/>
    </xf>
    <xf borderId="44" fillId="0" fontId="11" numFmtId="164" xfId="0" applyAlignment="1" applyBorder="1" applyFont="1" applyNumberFormat="1">
      <alignment horizontal="center" shrinkToFit="0" vertical="center" wrapText="1"/>
    </xf>
    <xf borderId="43" fillId="0" fontId="11" numFmtId="165" xfId="0" applyAlignment="1" applyBorder="1" applyFont="1" applyNumberFormat="1">
      <alignment horizontal="center" shrinkToFit="0" vertical="center" wrapText="1"/>
    </xf>
    <xf borderId="20" fillId="0" fontId="11" numFmtId="165" xfId="0" applyAlignment="1" applyBorder="1" applyFont="1" applyNumberFormat="1">
      <alignment horizontal="center" shrinkToFit="0" vertical="center" wrapText="1"/>
    </xf>
    <xf borderId="3" fillId="3" fontId="25" numFmtId="165" xfId="0" applyAlignment="1" applyBorder="1" applyFill="1" applyFont="1" applyNumberFormat="1">
      <alignment horizontal="center" shrinkToFit="0" vertical="center" wrapText="1"/>
    </xf>
    <xf borderId="20" fillId="4" fontId="11" numFmtId="164" xfId="0" applyAlignment="1" applyBorder="1" applyFill="1" applyFont="1" applyNumberFormat="1">
      <alignment horizontal="center" shrinkToFit="0" textRotation="90" vertical="center" wrapText="1"/>
    </xf>
    <xf borderId="24" fillId="4" fontId="18" numFmtId="164" xfId="0" applyAlignment="1" applyBorder="1" applyFont="1" applyNumberFormat="1">
      <alignment horizontal="left" shrinkToFit="0" vertical="center" wrapText="1"/>
    </xf>
    <xf borderId="45" fillId="4" fontId="9" numFmtId="166" xfId="0" applyAlignment="1" applyBorder="1" applyFont="1" applyNumberFormat="1">
      <alignment horizontal="center" vertical="center"/>
    </xf>
    <xf borderId="46" fillId="4" fontId="11" numFmtId="165" xfId="0" applyAlignment="1" applyBorder="1" applyFont="1" applyNumberFormat="1">
      <alignment horizontal="center" vertical="center"/>
    </xf>
    <xf borderId="47" fillId="4" fontId="11" numFmtId="165" xfId="0" applyAlignment="1" applyBorder="1" applyFont="1" applyNumberFormat="1">
      <alignment horizontal="center" vertical="center"/>
    </xf>
    <xf borderId="20" fillId="4" fontId="11" numFmtId="165" xfId="0" applyAlignment="1" applyBorder="1" applyFont="1" applyNumberFormat="1">
      <alignment horizontal="center" vertical="center"/>
    </xf>
    <xf borderId="20" fillId="4" fontId="11" numFmtId="4" xfId="0" applyAlignment="1" applyBorder="1" applyFont="1" applyNumberFormat="1">
      <alignment horizontal="center" vertical="center"/>
    </xf>
    <xf borderId="48" fillId="3" fontId="18" numFmtId="165" xfId="0" applyAlignment="1" applyBorder="1" applyFont="1" applyNumberFormat="1">
      <alignment horizontal="center" vertical="center"/>
    </xf>
    <xf borderId="47" fillId="3" fontId="18" numFmtId="165" xfId="0" applyAlignment="1" applyBorder="1" applyFont="1" applyNumberFormat="1">
      <alignment horizontal="center" vertical="center"/>
    </xf>
    <xf borderId="29" fillId="0" fontId="7" numFmtId="0" xfId="0" applyBorder="1" applyFont="1"/>
    <xf borderId="12" fillId="4" fontId="18" numFmtId="164" xfId="0" applyAlignment="1" applyBorder="1" applyFont="1" applyNumberFormat="1">
      <alignment horizontal="left" shrinkToFit="0" vertical="center" wrapText="1"/>
    </xf>
    <xf borderId="49" fillId="4" fontId="9" numFmtId="166" xfId="0" applyAlignment="1" applyBorder="1" applyFont="1" applyNumberFormat="1">
      <alignment horizontal="center" vertical="center"/>
    </xf>
    <xf borderId="11" fillId="4" fontId="11" numFmtId="165" xfId="0" applyAlignment="1" applyBorder="1" applyFont="1" applyNumberFormat="1">
      <alignment horizontal="center" vertical="center"/>
    </xf>
    <xf borderId="50" fillId="4" fontId="11" numFmtId="165" xfId="0" applyAlignment="1" applyBorder="1" applyFont="1" applyNumberFormat="1">
      <alignment horizontal="center" vertical="center"/>
    </xf>
    <xf borderId="51" fillId="3" fontId="18" numFmtId="165" xfId="0" applyAlignment="1" applyBorder="1" applyFont="1" applyNumberFormat="1">
      <alignment horizontal="center" vertical="center"/>
    </xf>
    <xf borderId="50" fillId="3" fontId="18" numFmtId="165" xfId="0" applyAlignment="1" applyBorder="1" applyFont="1" applyNumberFormat="1">
      <alignment horizontal="center" vertical="center"/>
    </xf>
    <xf borderId="16" fillId="0" fontId="7" numFmtId="0" xfId="0" applyBorder="1" applyFont="1"/>
    <xf borderId="15" fillId="4" fontId="18" numFmtId="164" xfId="0" applyAlignment="1" applyBorder="1" applyFont="1" applyNumberFormat="1">
      <alignment horizontal="left" shrinkToFit="0" vertical="center" wrapText="1"/>
    </xf>
    <xf borderId="52" fillId="4" fontId="9" numFmtId="166" xfId="0" applyAlignment="1" applyBorder="1" applyFont="1" applyNumberFormat="1">
      <alignment horizontal="center" vertical="center"/>
    </xf>
    <xf borderId="53" fillId="4" fontId="11" numFmtId="165" xfId="0" applyAlignment="1" applyBorder="1" applyFont="1" applyNumberFormat="1">
      <alignment horizontal="center" vertical="center"/>
    </xf>
    <xf borderId="54" fillId="4" fontId="11" numFmtId="165" xfId="0" applyAlignment="1" applyBorder="1" applyFont="1" applyNumberFormat="1">
      <alignment horizontal="center" vertical="center"/>
    </xf>
    <xf borderId="55" fillId="3" fontId="18" numFmtId="165" xfId="0" applyAlignment="1" applyBorder="1" applyFont="1" applyNumberFormat="1">
      <alignment horizontal="center" vertical="center"/>
    </xf>
    <xf borderId="54" fillId="3" fontId="18" numFmtId="165" xfId="0" applyAlignment="1" applyBorder="1" applyFont="1" applyNumberFormat="1">
      <alignment horizontal="center" vertical="center"/>
    </xf>
    <xf borderId="7" fillId="4" fontId="18" numFmtId="164" xfId="0" applyAlignment="1" applyBorder="1" applyFont="1" applyNumberFormat="1">
      <alignment horizontal="left" shrinkToFit="0" vertical="center" wrapText="1"/>
    </xf>
    <xf borderId="0" fillId="0" fontId="23" numFmtId="164" xfId="0" applyAlignment="1" applyFont="1" applyNumberFormat="1">
      <alignment vertical="center"/>
    </xf>
    <xf borderId="0" fillId="0" fontId="23" numFmtId="9" xfId="0" applyAlignment="1" applyFont="1" applyNumberFormat="1">
      <alignment vertical="center"/>
    </xf>
    <xf borderId="4" fillId="0" fontId="11" numFmtId="164" xfId="0" applyAlignment="1" applyBorder="1" applyFont="1" applyNumberFormat="1">
      <alignment horizontal="center" vertical="center"/>
    </xf>
    <xf borderId="13" fillId="0" fontId="9" numFmtId="164" xfId="0" applyAlignment="1" applyBorder="1" applyFont="1" applyNumberFormat="1">
      <alignment horizontal="left" shrinkToFit="0" vertical="center" wrapText="1"/>
    </xf>
    <xf borderId="18" fillId="0" fontId="9" numFmtId="164" xfId="0" applyAlignment="1" applyBorder="1" applyFont="1" applyNumberFormat="1">
      <alignment horizontal="left" shrinkToFit="0" vertical="center" wrapText="1"/>
    </xf>
    <xf borderId="4" fillId="0" fontId="20" numFmtId="0" xfId="0" applyAlignment="1" applyBorder="1" applyFont="1">
      <alignment horizontal="center" shrinkToFit="0" vertical="center" wrapText="1"/>
    </xf>
    <xf borderId="33" fillId="0" fontId="7" numFmtId="0" xfId="0" applyBorder="1" applyFont="1"/>
    <xf borderId="1" fillId="0" fontId="26" numFmtId="164" xfId="0" applyAlignment="1" applyBorder="1" applyFont="1" applyNumberFormat="1">
      <alignment horizontal="center" shrinkToFit="0" vertical="center" wrapText="1"/>
    </xf>
    <xf borderId="56" fillId="0" fontId="26" numFmtId="164" xfId="0" applyAlignment="1" applyBorder="1" applyFont="1" applyNumberFormat="1">
      <alignment horizontal="center" shrinkToFit="0" vertical="center" wrapText="1"/>
    </xf>
    <xf borderId="56" fillId="0" fontId="26" numFmtId="9" xfId="0" applyAlignment="1" applyBorder="1" applyFont="1" applyNumberFormat="1">
      <alignment horizontal="center" shrinkToFit="0" vertical="center" wrapText="1"/>
    </xf>
    <xf borderId="2" fillId="0" fontId="26" numFmtId="0" xfId="0" applyAlignment="1" applyBorder="1" applyFont="1">
      <alignment horizontal="center" shrinkToFit="0" vertical="center" wrapText="1"/>
    </xf>
    <xf borderId="48" fillId="0" fontId="27" numFmtId="49" xfId="0" applyAlignment="1" applyBorder="1" applyFont="1" applyNumberFormat="1">
      <alignment horizontal="center" vertical="center"/>
    </xf>
    <xf borderId="46" fillId="0" fontId="27" numFmtId="49" xfId="0" applyAlignment="1" applyBorder="1" applyFont="1" applyNumberFormat="1">
      <alignment horizontal="center" vertical="center"/>
    </xf>
    <xf borderId="46" fillId="0" fontId="27" numFmtId="49" xfId="0" applyAlignment="1" applyBorder="1" applyFont="1" applyNumberFormat="1">
      <alignment horizontal="center" vertical="center"/>
    </xf>
    <xf borderId="47" fillId="0" fontId="27" numFmtId="0" xfId="0" applyAlignment="1" applyBorder="1" applyFont="1">
      <alignment horizontal="center" vertical="center"/>
    </xf>
    <xf borderId="51" fillId="0" fontId="27" numFmtId="49" xfId="0" applyAlignment="1" applyBorder="1" applyFont="1" applyNumberFormat="1">
      <alignment horizontal="center" vertical="center"/>
    </xf>
    <xf borderId="11" fillId="0" fontId="27" numFmtId="49" xfId="0" applyAlignment="1" applyBorder="1" applyFont="1" applyNumberFormat="1">
      <alignment horizontal="center" vertical="center"/>
    </xf>
    <xf borderId="11" fillId="0" fontId="27" numFmtId="49" xfId="0" applyAlignment="1" applyBorder="1" applyFont="1" applyNumberFormat="1">
      <alignment horizontal="center" vertical="center"/>
    </xf>
    <xf borderId="50" fillId="0" fontId="27" numFmtId="0" xfId="0" applyAlignment="1" applyBorder="1" applyFont="1">
      <alignment horizontal="center" vertical="center"/>
    </xf>
    <xf borderId="55" fillId="0" fontId="27" numFmtId="49" xfId="0" applyAlignment="1" applyBorder="1" applyFont="1" applyNumberFormat="1">
      <alignment horizontal="center" vertical="center"/>
    </xf>
    <xf borderId="53" fillId="0" fontId="27" numFmtId="49" xfId="0" applyAlignment="1" applyBorder="1" applyFont="1" applyNumberFormat="1">
      <alignment horizontal="center" vertical="center"/>
    </xf>
    <xf borderId="53" fillId="0" fontId="27" numFmtId="49" xfId="0" applyAlignment="1" applyBorder="1" applyFont="1" applyNumberFormat="1">
      <alignment horizontal="center" vertical="center"/>
    </xf>
    <xf borderId="54" fillId="0" fontId="27" numFmtId="0" xfId="0" applyAlignment="1" applyBorder="1" applyFont="1">
      <alignment horizontal="center" vertical="center"/>
    </xf>
    <xf borderId="35" fillId="0" fontId="6" numFmtId="164" xfId="0" applyAlignment="1" applyBorder="1" applyFont="1" applyNumberFormat="1">
      <alignment horizontal="center" shrinkToFit="0" vertical="center" wrapText="1"/>
    </xf>
    <xf borderId="3" fillId="0" fontId="28" numFmtId="165" xfId="0" applyAlignment="1" applyBorder="1" applyFont="1" applyNumberFormat="1">
      <alignment horizontal="center" shrinkToFit="0" vertical="center" wrapText="1"/>
    </xf>
    <xf borderId="12" fillId="0" fontId="11" numFmtId="0" xfId="0" applyAlignment="1" applyBorder="1" applyFont="1">
      <alignment horizontal="center" vertical="center"/>
    </xf>
    <xf borderId="24" fillId="0" fontId="3" numFmtId="168" xfId="0" applyAlignment="1" applyBorder="1" applyFont="1" applyNumberFormat="1">
      <alignment horizontal="right" vertical="center"/>
    </xf>
    <xf borderId="11" fillId="0" fontId="20" numFmtId="49" xfId="0" applyAlignment="1" applyBorder="1" applyFont="1" applyNumberFormat="1">
      <alignment horizontal="center" vertical="center"/>
    </xf>
    <xf borderId="6" fillId="0" fontId="3" numFmtId="168" xfId="0" applyAlignment="1" applyBorder="1" applyFont="1" applyNumberFormat="1">
      <alignment horizontal="right" vertical="center"/>
    </xf>
    <xf borderId="53" fillId="0" fontId="20" numFmtId="49" xfId="0" applyAlignment="1" applyBorder="1" applyFont="1" applyNumberFormat="1">
      <alignment horizontal="center" vertical="center"/>
    </xf>
    <xf borderId="15" fillId="0" fontId="3" numFmtId="168" xfId="0" applyAlignment="1" applyBorder="1" applyFont="1" applyNumberFormat="1">
      <alignment horizontal="right" vertical="center"/>
    </xf>
    <xf borderId="17" fillId="0" fontId="11" numFmtId="164" xfId="0" applyAlignment="1" applyBorder="1" applyFont="1" applyNumberFormat="1">
      <alignment horizontal="right" shrinkToFit="0" vertical="center" wrapText="1"/>
    </xf>
    <xf borderId="3" fillId="0" fontId="9" numFmtId="166" xfId="0" applyAlignment="1" applyBorder="1" applyFont="1" applyNumberFormat="1">
      <alignment horizontal="center" vertical="center"/>
    </xf>
    <xf borderId="15" fillId="0" fontId="6" numFmtId="168" xfId="0" applyAlignment="1" applyBorder="1" applyFont="1" applyNumberFormat="1">
      <alignment horizontal="right" vertical="center"/>
    </xf>
    <xf borderId="30" fillId="0" fontId="24" numFmtId="164" xfId="0" applyAlignment="1" applyBorder="1" applyFont="1" applyNumberFormat="1">
      <alignment horizontal="left" shrinkToFit="0" vertical="center" wrapText="1"/>
    </xf>
    <xf borderId="7" fillId="0" fontId="11" numFmtId="165" xfId="0" applyAlignment="1" applyBorder="1" applyFont="1" applyNumberFormat="1">
      <alignment horizontal="center" vertical="center"/>
    </xf>
    <xf borderId="0" fillId="0" fontId="21" numFmtId="164" xfId="0" applyAlignment="1" applyFont="1" applyNumberFormat="1">
      <alignment vertical="center"/>
    </xf>
    <xf borderId="0" fillId="0" fontId="3" numFmtId="164" xfId="0" applyAlignment="1" applyFont="1" applyNumberFormat="1">
      <alignment vertical="center"/>
    </xf>
    <xf borderId="0" fillId="0" fontId="29" numFmtId="164" xfId="0" applyAlignment="1" applyFont="1" applyNumberFormat="1">
      <alignment vertical="center"/>
    </xf>
    <xf borderId="1" fillId="5" fontId="4" numFmtId="164" xfId="0" applyAlignment="1" applyBorder="1" applyFill="1" applyFont="1" applyNumberFormat="1">
      <alignment vertical="center"/>
    </xf>
    <xf borderId="2" fillId="5" fontId="30" numFmtId="165" xfId="0" applyAlignment="1" applyBorder="1" applyFont="1" applyNumberFormat="1">
      <alignment vertical="center"/>
    </xf>
    <xf borderId="57" fillId="5" fontId="31" numFmtId="164" xfId="0" applyAlignment="1" applyBorder="1" applyFont="1" applyNumberFormat="1">
      <alignment vertical="center"/>
    </xf>
    <xf borderId="57" fillId="5" fontId="32" numFmtId="165" xfId="0" applyAlignment="1" applyBorder="1" applyFont="1" applyNumberFormat="1">
      <alignment vertical="center"/>
    </xf>
    <xf borderId="58" fillId="0" fontId="8" numFmtId="9" xfId="0" applyAlignment="1" applyBorder="1" applyFont="1" applyNumberFormat="1">
      <alignment horizontal="left" shrinkToFit="0" vertical="center" wrapText="1"/>
    </xf>
    <xf borderId="11" fillId="5" fontId="31" numFmtId="164" xfId="0" applyAlignment="1" applyBorder="1" applyFont="1" applyNumberFormat="1">
      <alignment vertical="center"/>
    </xf>
    <xf borderId="11" fillId="5" fontId="32" numFmtId="165" xfId="0" applyAlignment="1" applyBorder="1" applyFont="1" applyNumberFormat="1">
      <alignment vertical="center"/>
    </xf>
    <xf borderId="0" fillId="0" fontId="31" numFmtId="164" xfId="0" applyAlignment="1" applyFont="1" applyNumberFormat="1">
      <alignment vertical="center"/>
    </xf>
    <xf borderId="0" fillId="0" fontId="32" numFmtId="165" xfId="0" applyAlignment="1" applyFont="1" applyNumberFormat="1">
      <alignment vertical="center"/>
    </xf>
    <xf borderId="0" fillId="0" fontId="31" numFmtId="164" xfId="0" applyAlignment="1" applyFont="1" applyNumberFormat="1">
      <alignment shrinkToFit="0" vertical="center" wrapText="1"/>
    </xf>
    <xf borderId="11" fillId="0" fontId="33" numFmtId="164" xfId="0" applyAlignment="1" applyBorder="1" applyFont="1" applyNumberFormat="1">
      <alignment horizontal="center" vertical="center"/>
    </xf>
    <xf borderId="11" fillId="0" fontId="34" numFmtId="10" xfId="0" applyAlignment="1" applyBorder="1" applyFont="1" applyNumberFormat="1">
      <alignment horizontal="center" vertical="center"/>
    </xf>
    <xf borderId="11" fillId="0" fontId="34" numFmtId="164" xfId="0" applyAlignment="1" applyBorder="1" applyFont="1" applyNumberFormat="1">
      <alignment horizontal="center" vertical="center"/>
    </xf>
    <xf borderId="7" fillId="0" fontId="9" numFmtId="166" xfId="0" applyAlignment="1" applyBorder="1" applyFont="1" applyNumberFormat="1">
      <alignment horizontal="center" vertical="center"/>
    </xf>
    <xf borderId="11" fillId="0" fontId="16" numFmtId="165" xfId="0" applyAlignment="1" applyBorder="1" applyFont="1" applyNumberFormat="1">
      <alignment vertical="center"/>
    </xf>
    <xf borderId="11" fillId="2" fontId="16" numFmtId="165" xfId="0" applyAlignment="1" applyBorder="1" applyFont="1" applyNumberFormat="1">
      <alignment horizontal="center" vertical="center"/>
    </xf>
    <xf borderId="49" fillId="5" fontId="8" numFmtId="164" xfId="0" applyAlignment="1" applyBorder="1" applyFont="1" applyNumberFormat="1">
      <alignment shrinkToFit="0" vertical="center" wrapText="1"/>
    </xf>
    <xf borderId="20" fillId="0" fontId="6" numFmtId="165" xfId="0" applyAlignment="1" applyBorder="1" applyFont="1" applyNumberFormat="1">
      <alignment horizontal="center" vertical="center"/>
    </xf>
    <xf borderId="0" fillId="0" fontId="15" numFmtId="0" xfId="0" applyAlignment="1" applyFont="1">
      <alignment vertical="center"/>
    </xf>
    <xf borderId="0" fillId="0" fontId="15" numFmtId="0" xfId="0" applyAlignment="1" applyFont="1">
      <alignment horizontal="center" vertical="center"/>
    </xf>
    <xf borderId="0" fillId="0" fontId="15" numFmtId="9" xfId="0" applyAlignment="1" applyFont="1" applyNumberFormat="1">
      <alignment vertical="center"/>
    </xf>
    <xf borderId="4" fillId="0" fontId="9" numFmtId="164" xfId="0" applyAlignment="1" applyBorder="1" applyFont="1" applyNumberFormat="1">
      <alignment horizontal="left" shrinkToFit="0" vertical="center" wrapText="1"/>
    </xf>
    <xf borderId="0" fillId="0" fontId="16" numFmtId="165" xfId="0" applyAlignment="1" applyFont="1" applyNumberFormat="1">
      <alignment vertical="center"/>
    </xf>
    <xf borderId="0" fillId="0" fontId="17" numFmtId="164" xfId="0" applyAlignment="1" applyFont="1" applyNumberFormat="1">
      <alignment horizontal="left" shrinkToFit="0" vertical="center" wrapText="1"/>
    </xf>
    <xf borderId="0" fillId="0" fontId="9" numFmtId="9" xfId="0" applyAlignment="1" applyFont="1" applyNumberFormat="1">
      <alignment shrinkToFit="0" vertical="center" wrapText="1"/>
    </xf>
    <xf borderId="0" fillId="0" fontId="29" numFmtId="164" xfId="0" applyAlignment="1" applyFont="1" applyNumberFormat="1">
      <alignment shrinkToFit="0" vertical="center" wrapText="1"/>
    </xf>
    <xf borderId="3" fillId="0" fontId="9" numFmtId="164" xfId="0" applyAlignment="1" applyBorder="1" applyFont="1" applyNumberFormat="1">
      <alignment horizontal="left" shrinkToFit="0" vertical="center" wrapText="1"/>
    </xf>
    <xf borderId="3" fillId="0" fontId="11" numFmtId="165" xfId="0" applyAlignment="1" applyBorder="1" applyFont="1" applyNumberFormat="1">
      <alignment horizontal="left" shrinkToFit="0" vertical="center" wrapText="1"/>
    </xf>
    <xf borderId="0" fillId="0" fontId="19" numFmtId="164" xfId="0" applyAlignment="1" applyFont="1" applyNumberFormat="1">
      <alignment horizontal="left" shrinkToFit="0" vertical="center" wrapText="1"/>
    </xf>
    <xf borderId="0" fillId="0" fontId="3" numFmtId="9" xfId="0" applyAlignment="1" applyFont="1" applyNumberFormat="1">
      <alignment shrinkToFit="0" vertical="center" wrapText="1"/>
    </xf>
    <xf borderId="3" fillId="0" fontId="3" numFmtId="164" xfId="0" applyAlignment="1" applyBorder="1" applyFont="1" applyNumberFormat="1">
      <alignment horizontal="left" vertical="center"/>
    </xf>
    <xf borderId="0" fillId="0" fontId="1" numFmtId="164" xfId="0" applyAlignment="1" applyFont="1" applyNumberFormat="1">
      <alignment shrinkToFit="0" vertical="center" wrapText="1"/>
    </xf>
    <xf borderId="0" fillId="0" fontId="20" numFmtId="164" xfId="0" applyAlignment="1" applyFont="1" applyNumberFormat="1">
      <alignment shrinkToFit="0" vertical="center" wrapText="1"/>
    </xf>
    <xf borderId="0" fillId="0" fontId="1" numFmtId="9" xfId="0" applyAlignment="1" applyFont="1" applyNumberFormat="1">
      <alignment vertical="center"/>
    </xf>
    <xf borderId="0" fillId="0" fontId="22" numFmtId="165" xfId="0" applyAlignment="1" applyFont="1" applyNumberFormat="1">
      <alignment vertical="center"/>
    </xf>
    <xf borderId="20" fillId="0" fontId="6" numFmtId="164" xfId="0" applyAlignment="1" applyBorder="1" applyFont="1" applyNumberFormat="1">
      <alignment horizontal="center" shrinkToFit="0" vertical="center" wrapText="1"/>
    </xf>
    <xf borderId="20" fillId="0" fontId="6" numFmtId="164" xfId="0" applyAlignment="1" applyBorder="1" applyFont="1" applyNumberFormat="1">
      <alignment horizontal="center" textRotation="255" vertical="center"/>
    </xf>
    <xf borderId="24" fillId="0" fontId="27" numFmtId="0" xfId="0" applyAlignment="1" applyBorder="1" applyFont="1">
      <alignment horizontal="left" shrinkToFit="0" vertical="center" wrapText="1"/>
    </xf>
    <xf borderId="20" fillId="0" fontId="11" numFmtId="165" xfId="0" applyAlignment="1" applyBorder="1" applyFont="1" applyNumberFormat="1">
      <alignment horizontal="center" vertical="center"/>
    </xf>
    <xf borderId="12" fillId="0" fontId="27" numFmtId="0" xfId="0" applyAlignment="1" applyBorder="1" applyFont="1">
      <alignment horizontal="left" vertical="center"/>
    </xf>
    <xf borderId="12" fillId="0" fontId="27" numFmtId="0" xfId="0" applyAlignment="1" applyBorder="1" applyFont="1">
      <alignment horizontal="left" shrinkToFit="0" vertical="center" wrapText="1"/>
    </xf>
    <xf borderId="12" fillId="0" fontId="9" numFmtId="0" xfId="0" applyAlignment="1" applyBorder="1" applyFont="1">
      <alignment horizontal="center" vertical="center"/>
    </xf>
    <xf borderId="6" fillId="0" fontId="7" numFmtId="0" xfId="0" applyBorder="1" applyFont="1"/>
    <xf borderId="12" fillId="0" fontId="9" numFmtId="3" xfId="0" applyAlignment="1" applyBorder="1" applyFont="1" applyNumberFormat="1">
      <alignment horizontal="center" vertical="center"/>
    </xf>
    <xf borderId="59" fillId="0" fontId="11" numFmtId="165" xfId="0" applyAlignment="1" applyBorder="1" applyFont="1" applyNumberFormat="1">
      <alignment horizontal="center" vertical="center"/>
    </xf>
    <xf borderId="15" fillId="0" fontId="27" numFmtId="0" xfId="0" applyAlignment="1" applyBorder="1" applyFont="1">
      <alignment horizontal="left" vertical="center"/>
    </xf>
    <xf borderId="15" fillId="0" fontId="9" numFmtId="3" xfId="0" applyAlignment="1" applyBorder="1" applyFont="1" applyNumberFormat="1">
      <alignment horizontal="center" vertical="center"/>
    </xf>
    <xf borderId="20" fillId="0" fontId="35" numFmtId="0" xfId="0" applyAlignment="1" applyBorder="1" applyFont="1">
      <alignment horizontal="center" textRotation="255" vertical="center"/>
    </xf>
    <xf borderId="24" fillId="0" fontId="27" numFmtId="0" xfId="0" applyAlignment="1" applyBorder="1" applyFont="1">
      <alignment horizontal="left" vertical="center"/>
    </xf>
    <xf borderId="24" fillId="0" fontId="9" numFmtId="3" xfId="0" applyAlignment="1" applyBorder="1" applyFont="1" applyNumberFormat="1">
      <alignment horizontal="center" vertical="center"/>
    </xf>
    <xf borderId="20" fillId="0" fontId="20" numFmtId="165" xfId="0" applyAlignment="1" applyBorder="1" applyFont="1" applyNumberFormat="1">
      <alignment horizontal="center" vertical="center"/>
    </xf>
    <xf borderId="26" fillId="0" fontId="12" numFmtId="164" xfId="0" applyAlignment="1" applyBorder="1" applyFont="1" applyNumberFormat="1">
      <alignment horizontal="left" vertical="center"/>
    </xf>
    <xf borderId="59" fillId="0" fontId="20" numFmtId="165" xfId="0" applyAlignment="1" applyBorder="1" applyFont="1" applyNumberFormat="1">
      <alignment horizontal="center" vertical="center"/>
    </xf>
    <xf borderId="17" fillId="0" fontId="12" numFmtId="164" xfId="0" applyAlignment="1" applyBorder="1" applyFont="1" applyNumberFormat="1">
      <alignment horizontal="left" vertical="center"/>
    </xf>
    <xf borderId="60" fillId="0" fontId="7" numFmtId="0" xfId="0" applyBorder="1" applyFont="1"/>
    <xf borderId="20" fillId="0" fontId="9" numFmtId="3" xfId="0" applyAlignment="1" applyBorder="1" applyFont="1" applyNumberFormat="1">
      <alignment horizontal="center" vertical="center"/>
    </xf>
    <xf borderId="59" fillId="0" fontId="9" numFmtId="3" xfId="0" applyAlignment="1" applyBorder="1" applyFont="1" applyNumberFormat="1">
      <alignment horizontal="center" vertical="center"/>
    </xf>
    <xf borderId="9" fillId="0" fontId="12" numFmtId="164" xfId="0" applyAlignment="1" applyBorder="1" applyFont="1" applyNumberFormat="1">
      <alignment horizontal="left" vertical="center"/>
    </xf>
    <xf borderId="29" fillId="0" fontId="9" numFmtId="3" xfId="0" applyAlignment="1" applyBorder="1" applyFont="1" applyNumberFormat="1">
      <alignment horizontal="center" vertical="center"/>
    </xf>
    <xf borderId="0" fillId="0" fontId="15" numFmtId="0" xfId="0" applyAlignment="1" applyFont="1">
      <alignment horizontal="center" textRotation="255" vertical="center"/>
    </xf>
    <xf borderId="16" fillId="0" fontId="27" numFmtId="0" xfId="0" applyAlignment="1" applyBorder="1" applyFont="1">
      <alignment horizontal="left" vertical="center"/>
    </xf>
    <xf borderId="16" fillId="0" fontId="9" numFmtId="3" xfId="0" applyAlignment="1" applyBorder="1" applyFont="1" applyNumberFormat="1">
      <alignment horizontal="center" vertical="center"/>
    </xf>
    <xf borderId="16" fillId="0" fontId="20" numFmtId="4" xfId="0" applyAlignment="1" applyBorder="1" applyFont="1" applyNumberFormat="1">
      <alignment horizontal="center" vertical="center"/>
    </xf>
    <xf borderId="4" fillId="0" fontId="20" numFmtId="0" xfId="0" applyAlignment="1" applyBorder="1" applyFont="1">
      <alignment horizontal="right" vertical="center"/>
    </xf>
    <xf borderId="5" fillId="0" fontId="20" numFmtId="4" xfId="0" applyAlignment="1" applyBorder="1" applyFont="1" applyNumberFormat="1">
      <alignment horizontal="center" vertical="center"/>
    </xf>
    <xf borderId="0" fillId="0" fontId="12" numFmtId="164" xfId="0" applyAlignment="1" applyFont="1" applyNumberFormat="1">
      <alignment horizontal="left" vertical="center"/>
    </xf>
    <xf borderId="0" fillId="0" fontId="15" numFmtId="0" xfId="0" applyAlignment="1" applyFont="1">
      <alignment horizontal="left" vertical="center"/>
    </xf>
    <xf borderId="0" fillId="0" fontId="9" numFmtId="164" xfId="0" applyAlignment="1" applyFont="1" applyNumberFormat="1">
      <alignment vertical="center"/>
    </xf>
    <xf borderId="0" fillId="0" fontId="36" numFmtId="164" xfId="0" applyAlignment="1" applyFont="1" applyNumberFormat="1">
      <alignment vertical="center"/>
    </xf>
    <xf borderId="61" fillId="0" fontId="11" numFmtId="165" xfId="0" applyAlignment="1" applyBorder="1" applyFont="1" applyNumberFormat="1">
      <alignment horizontal="center" vertical="center"/>
    </xf>
    <xf borderId="26" fillId="0" fontId="37" numFmtId="164" xfId="0" applyAlignment="1" applyBorder="1" applyFont="1" applyNumberFormat="1">
      <alignment horizontal="left" shrinkToFit="0" vertical="center" wrapText="1"/>
    </xf>
    <xf borderId="62" fillId="0" fontId="11" numFmtId="165" xfId="0" applyAlignment="1" applyBorder="1" applyFont="1" applyNumberFormat="1">
      <alignment horizontal="center" vertical="center"/>
    </xf>
    <xf borderId="63" fillId="0" fontId="11" numFmtId="165" xfId="0" applyAlignment="1" applyBorder="1" applyFont="1" applyNumberFormat="1">
      <alignment horizontal="center" vertical="center"/>
    </xf>
    <xf borderId="20" fillId="0" fontId="11" numFmtId="164" xfId="0" applyAlignment="1" applyBorder="1" applyFont="1" applyNumberFormat="1">
      <alignment horizontal="center" vertical="center"/>
    </xf>
    <xf borderId="21" fillId="0" fontId="11" numFmtId="164" xfId="0" applyAlignment="1" applyBorder="1" applyFont="1" applyNumberFormat="1">
      <alignment horizontal="center" shrinkToFit="0" vertical="center" wrapText="1"/>
    </xf>
    <xf borderId="64" fillId="0" fontId="11" numFmtId="165" xfId="0" applyAlignment="1" applyBorder="1" applyFont="1" applyNumberFormat="1">
      <alignment horizontal="center" vertical="center"/>
    </xf>
    <xf borderId="9" fillId="0" fontId="12" numFmtId="164" xfId="0" applyAlignment="1" applyBorder="1" applyFont="1" applyNumberFormat="1">
      <alignment horizontal="left" shrinkToFit="0" vertical="center" wrapText="1"/>
    </xf>
    <xf borderId="30" fillId="0" fontId="11" numFmtId="165" xfId="0" applyAlignment="1" applyBorder="1" applyFont="1" applyNumberFormat="1">
      <alignment horizontal="center" vertical="center"/>
    </xf>
    <xf borderId="16" fillId="0" fontId="9" numFmtId="168" xfId="0" applyAlignment="1" applyBorder="1" applyFont="1" applyNumberFormat="1">
      <alignment horizontal="right" vertical="center"/>
    </xf>
    <xf borderId="45" fillId="5" fontId="38" numFmtId="166" xfId="0" applyAlignment="1" applyBorder="1" applyFont="1" applyNumberFormat="1">
      <alignment horizontal="center" vertical="center"/>
    </xf>
    <xf borderId="46" fillId="4" fontId="38" numFmtId="165" xfId="0" applyAlignment="1" applyBorder="1" applyFont="1" applyNumberFormat="1">
      <alignment horizontal="center" vertical="center"/>
    </xf>
    <xf borderId="47" fillId="4" fontId="38" numFmtId="165" xfId="0" applyAlignment="1" applyBorder="1" applyFont="1" applyNumberFormat="1">
      <alignment horizontal="center" vertical="center"/>
    </xf>
    <xf borderId="20" fillId="4" fontId="38" numFmtId="165" xfId="0" applyAlignment="1" applyBorder="1" applyFont="1" applyNumberFormat="1">
      <alignment horizontal="center" vertical="center"/>
    </xf>
    <xf borderId="20" fillId="4" fontId="38" numFmtId="4" xfId="0" applyAlignment="1" applyBorder="1" applyFont="1" applyNumberFormat="1">
      <alignment horizontal="center" vertical="center"/>
    </xf>
    <xf borderId="48" fillId="3" fontId="24" numFmtId="165" xfId="0" applyAlignment="1" applyBorder="1" applyFont="1" applyNumberFormat="1">
      <alignment horizontal="center" vertical="center"/>
    </xf>
    <xf borderId="47" fillId="3" fontId="24" numFmtId="165" xfId="0" applyAlignment="1" applyBorder="1" applyFont="1" applyNumberFormat="1">
      <alignment horizontal="center" vertical="center"/>
    </xf>
    <xf borderId="49" fillId="5" fontId="38" numFmtId="166" xfId="0" applyAlignment="1" applyBorder="1" applyFont="1" applyNumberFormat="1">
      <alignment horizontal="center" vertical="center"/>
    </xf>
    <xf borderId="11" fillId="4" fontId="38" numFmtId="165" xfId="0" applyAlignment="1" applyBorder="1" applyFont="1" applyNumberFormat="1">
      <alignment horizontal="center" vertical="center"/>
    </xf>
    <xf borderId="50" fillId="4" fontId="38" numFmtId="165" xfId="0" applyAlignment="1" applyBorder="1" applyFont="1" applyNumberFormat="1">
      <alignment horizontal="center" vertical="center"/>
    </xf>
    <xf borderId="51" fillId="3" fontId="24" numFmtId="165" xfId="0" applyAlignment="1" applyBorder="1" applyFont="1" applyNumberFormat="1">
      <alignment horizontal="center" vertical="center"/>
    </xf>
    <xf borderId="50" fillId="3" fontId="24" numFmtId="165" xfId="0" applyAlignment="1" applyBorder="1" applyFont="1" applyNumberFormat="1">
      <alignment horizontal="center" vertical="center"/>
    </xf>
    <xf borderId="52" fillId="5" fontId="38" numFmtId="166" xfId="0" applyAlignment="1" applyBorder="1" applyFont="1" applyNumberFormat="1">
      <alignment horizontal="center" vertical="center"/>
    </xf>
    <xf borderId="53" fillId="4" fontId="38" numFmtId="165" xfId="0" applyAlignment="1" applyBorder="1" applyFont="1" applyNumberFormat="1">
      <alignment horizontal="center" vertical="center"/>
    </xf>
    <xf borderId="54" fillId="4" fontId="38" numFmtId="165" xfId="0" applyAlignment="1" applyBorder="1" applyFont="1" applyNumberFormat="1">
      <alignment horizontal="center" vertical="center"/>
    </xf>
    <xf borderId="55" fillId="3" fontId="24" numFmtId="165" xfId="0" applyAlignment="1" applyBorder="1" applyFont="1" applyNumberFormat="1">
      <alignment horizontal="center" vertical="center"/>
    </xf>
    <xf borderId="54" fillId="3" fontId="24" numFmtId="165" xfId="0" applyAlignment="1" applyBorder="1" applyFont="1" applyNumberFormat="1">
      <alignment horizontal="center" vertical="center"/>
    </xf>
    <xf borderId="56" fillId="0" fontId="39" numFmtId="164" xfId="0" applyAlignment="1" applyBorder="1" applyFont="1" applyNumberFormat="1">
      <alignment horizontal="center" shrinkToFit="0" vertical="center" wrapText="1"/>
    </xf>
    <xf borderId="46" fillId="0" fontId="21" numFmtId="49" xfId="0" applyAlignment="1" applyBorder="1" applyFont="1" applyNumberFormat="1">
      <alignment horizontal="center" vertical="center"/>
    </xf>
    <xf borderId="11" fillId="0" fontId="21" numFmtId="49" xfId="0" applyAlignment="1" applyBorder="1" applyFont="1" applyNumberFormat="1">
      <alignment horizontal="center" vertical="center"/>
    </xf>
    <xf borderId="53" fillId="0" fontId="21" numFmtId="49" xfId="0" applyAlignment="1" applyBorder="1" applyFont="1" applyNumberFormat="1">
      <alignment horizontal="center" vertical="center"/>
    </xf>
    <xf borderId="0" fillId="0" fontId="33" numFmtId="164" xfId="0" applyAlignment="1" applyFont="1" applyNumberFormat="1">
      <alignment horizontal="center" vertical="center"/>
    </xf>
    <xf borderId="0" fillId="0" fontId="34" numFmtId="10" xfId="0" applyAlignment="1" applyFont="1" applyNumberFormat="1">
      <alignment horizontal="center" vertical="center"/>
    </xf>
    <xf borderId="0" fillId="0" fontId="34" numFmtId="164" xfId="0" applyAlignment="1" applyFont="1" applyNumberFormat="1">
      <alignment horizontal="center" vertical="center"/>
    </xf>
    <xf borderId="24" fillId="0" fontId="3" numFmtId="165" xfId="0" applyAlignment="1" applyBorder="1" applyFont="1" applyNumberFormat="1">
      <alignment horizontal="right" vertical="center"/>
    </xf>
    <xf borderId="0" fillId="0" fontId="11" numFmtId="0" xfId="0" applyAlignment="1" applyFont="1">
      <alignment horizontal="center" vertical="center"/>
    </xf>
    <xf borderId="6" fillId="0" fontId="3" numFmtId="165" xfId="0" applyAlignment="1" applyBorder="1" applyFont="1" applyNumberFormat="1">
      <alignment horizontal="right" vertical="center"/>
    </xf>
    <xf borderId="0" fillId="0" fontId="20" numFmtId="49" xfId="0" applyAlignment="1" applyFont="1" applyNumberFormat="1">
      <alignment horizontal="center" vertical="center"/>
    </xf>
    <xf borderId="15" fillId="0" fontId="3" numFmtId="165" xfId="0" applyAlignment="1" applyBorder="1" applyFont="1" applyNumberFormat="1">
      <alignment horizontal="right" vertical="center"/>
    </xf>
    <xf borderId="0" fillId="0" fontId="35" numFmtId="0" xfId="0" applyAlignment="1" applyFont="1">
      <alignment horizontal="center" shrinkToFit="0" vertical="center" wrapText="1"/>
    </xf>
    <xf borderId="20" fillId="0" fontId="40" numFmtId="0" xfId="0" applyAlignment="1" applyBorder="1" applyFont="1">
      <alignment horizontal="center" vertical="center"/>
    </xf>
    <xf borderId="5" fillId="0" fontId="40" numFmtId="0" xfId="0" applyAlignment="1" applyBorder="1" applyFont="1">
      <alignment horizontal="center" vertical="center"/>
    </xf>
    <xf borderId="5" fillId="0" fontId="40" numFmtId="0" xfId="0" applyAlignment="1" applyBorder="1" applyFont="1">
      <alignment horizontal="center" shrinkToFit="0" vertical="center" wrapText="1"/>
    </xf>
    <xf borderId="60" fillId="0" fontId="41" numFmtId="0" xfId="0" applyAlignment="1" applyBorder="1" applyFont="1">
      <alignment vertical="center"/>
    </xf>
    <xf borderId="60" fillId="0" fontId="40" numFmtId="3" xfId="0" applyAlignment="1" applyBorder="1" applyFont="1" applyNumberFormat="1">
      <alignment horizontal="right" vertical="center"/>
    </xf>
    <xf borderId="0" fillId="0" fontId="42" numFmtId="0" xfId="0" applyFont="1"/>
    <xf borderId="65" fillId="0" fontId="35" numFmtId="0" xfId="0" applyAlignment="1" applyBorder="1" applyFont="1">
      <alignment horizontal="center"/>
    </xf>
    <xf borderId="62" fillId="0" fontId="7" numFmtId="0" xfId="0" applyBorder="1" applyFont="1"/>
    <xf borderId="66" fillId="0" fontId="7" numFmtId="0" xfId="0" applyBorder="1" applyFont="1"/>
    <xf borderId="11" fillId="0" fontId="43" numFmtId="0" xfId="0" applyAlignment="1" applyBorder="1" applyFont="1">
      <alignment horizontal="center" vertical="center"/>
    </xf>
    <xf borderId="11" fillId="6" fontId="44" numFmtId="164" xfId="0" applyBorder="1" applyFill="1" applyFont="1" applyNumberFormat="1"/>
    <xf borderId="11" fillId="0" fontId="1" numFmtId="164" xfId="0" applyAlignment="1" applyBorder="1" applyFont="1" applyNumberFormat="1">
      <alignment horizontal="center" shrinkToFit="0" vertical="center" wrapText="1"/>
    </xf>
    <xf borderId="11" fillId="0" fontId="1" numFmtId="9" xfId="0" applyAlignment="1" applyBorder="1" applyFont="1" applyNumberFormat="1">
      <alignment horizontal="center" shrinkToFit="0" vertical="center" wrapText="1"/>
    </xf>
    <xf borderId="11" fillId="0" fontId="45" numFmtId="0" xfId="0" applyAlignment="1" applyBorder="1" applyFont="1">
      <alignment horizontal="center" shrinkToFit="0" vertical="center" wrapText="1"/>
    </xf>
    <xf borderId="37" fillId="0" fontId="43" numFmtId="0" xfId="0" applyAlignment="1" applyBorder="1" applyFont="1">
      <alignment textRotation="255" vertical="center"/>
    </xf>
    <xf borderId="11" fillId="0" fontId="27" numFmtId="164" xfId="0" applyAlignment="1" applyBorder="1" applyFont="1" applyNumberFormat="1">
      <alignment shrinkToFit="0" vertical="center" wrapText="1"/>
    </xf>
    <xf borderId="11" fillId="0" fontId="1" numFmtId="49" xfId="0" applyAlignment="1" applyBorder="1" applyFont="1" applyNumberFormat="1">
      <alignment horizontal="center" vertical="center"/>
    </xf>
    <xf borderId="11" fillId="7" fontId="1" numFmtId="49" xfId="0" applyAlignment="1" applyBorder="1" applyFill="1" applyFont="1" applyNumberFormat="1">
      <alignment horizontal="center" vertical="center"/>
    </xf>
    <xf borderId="11" fillId="0" fontId="15" numFmtId="0" xfId="0" applyAlignment="1" applyBorder="1" applyFont="1">
      <alignment horizontal="center" vertical="center"/>
    </xf>
    <xf borderId="11" fillId="0" fontId="15" numFmtId="49" xfId="0" applyAlignment="1" applyBorder="1" applyFont="1" applyNumberFormat="1">
      <alignment horizontal="center" vertical="center"/>
    </xf>
    <xf borderId="32" fillId="7" fontId="42" numFmtId="0" xfId="0" applyBorder="1" applyFont="1"/>
    <xf borderId="32" fillId="7" fontId="33" numFmtId="49" xfId="0" applyAlignment="1" applyBorder="1" applyFont="1" applyNumberFormat="1">
      <alignment horizontal="center" vertical="center"/>
    </xf>
    <xf borderId="32" fillId="2" fontId="15" numFmtId="0" xfId="0" applyBorder="1" applyFont="1"/>
    <xf borderId="0" fillId="0" fontId="15" numFmtId="3" xfId="0" applyFont="1" applyNumberFormat="1"/>
    <xf borderId="0" fillId="0" fontId="15" numFmtId="169" xfId="0" applyFont="1" applyNumberFormat="1"/>
    <xf borderId="67" fillId="8" fontId="46" numFmtId="0" xfId="0" applyAlignment="1" applyBorder="1" applyFill="1" applyFont="1">
      <alignment horizontal="center" vertical="center"/>
    </xf>
    <xf borderId="68" fillId="0" fontId="7" numFmtId="0" xfId="0" applyBorder="1" applyFont="1"/>
    <xf borderId="69" fillId="0" fontId="7" numFmtId="0" xfId="0" applyBorder="1" applyFont="1"/>
    <xf borderId="70" fillId="0" fontId="7" numFmtId="0" xfId="0" applyBorder="1" applyFont="1"/>
    <xf borderId="61" fillId="0" fontId="7" numFmtId="0" xfId="0" applyBorder="1" applyFont="1"/>
    <xf borderId="71" fillId="0" fontId="7" numFmtId="0" xfId="0" applyBorder="1" applyFont="1"/>
    <xf borderId="11" fillId="9" fontId="47" numFmtId="0" xfId="0" applyBorder="1" applyFill="1" applyFont="1"/>
    <xf borderId="11" fillId="9" fontId="47" numFmtId="3" xfId="0" applyAlignment="1" applyBorder="1" applyFont="1" applyNumberFormat="1">
      <alignment horizontal="right"/>
    </xf>
    <xf borderId="11" fillId="9" fontId="47" numFmtId="169" xfId="0" applyAlignment="1" applyBorder="1" applyFont="1" applyNumberFormat="1">
      <alignment horizontal="right"/>
    </xf>
    <xf borderId="0" fillId="0" fontId="35" numFmtId="0" xfId="0" applyFont="1"/>
    <xf borderId="0" fillId="0" fontId="47" numFmtId="0" xfId="0" applyFont="1"/>
    <xf borderId="0" fillId="0" fontId="47" numFmtId="3" xfId="0" applyAlignment="1" applyFont="1" applyNumberFormat="1">
      <alignment horizontal="right"/>
    </xf>
    <xf borderId="0" fillId="0" fontId="47" numFmtId="169" xfId="0" applyAlignment="1" applyFont="1" applyNumberFormat="1">
      <alignment horizontal="right"/>
    </xf>
    <xf borderId="11" fillId="0" fontId="48" numFmtId="0" xfId="0" applyBorder="1" applyFont="1"/>
    <xf borderId="11" fillId="0" fontId="49" numFmtId="3" xfId="0" applyBorder="1" applyFont="1" applyNumberFormat="1"/>
    <xf borderId="11" fillId="0" fontId="48" numFmtId="169" xfId="0" applyBorder="1" applyFont="1" applyNumberFormat="1"/>
    <xf borderId="11" fillId="0" fontId="48" numFmtId="3" xfId="0" applyBorder="1" applyFont="1" applyNumberFormat="1"/>
    <xf borderId="0" fillId="0" fontId="48" numFmtId="3" xfId="0" applyFont="1" applyNumberFormat="1"/>
    <xf borderId="0" fillId="0" fontId="15" numFmtId="11" xfId="0" applyFont="1" applyNumberFormat="1"/>
    <xf borderId="11" fillId="9" fontId="35" numFmtId="3" xfId="0" applyAlignment="1" applyBorder="1" applyFont="1" applyNumberFormat="1">
      <alignment horizontal="left"/>
    </xf>
    <xf borderId="11" fillId="9" fontId="35" numFmtId="3" xfId="0" applyAlignment="1" applyBorder="1" applyFont="1" applyNumberFormat="1">
      <alignment horizontal="right"/>
    </xf>
    <xf borderId="11" fillId="9" fontId="35" numFmtId="169" xfId="0" applyAlignment="1" applyBorder="1" applyFont="1" applyNumberFormat="1">
      <alignment horizontal="right"/>
    </xf>
    <xf borderId="11" fillId="9" fontId="35" numFmtId="0" xfId="0" applyAlignment="1" applyBorder="1" applyFont="1">
      <alignment horizontal="right"/>
    </xf>
    <xf borderId="11" fillId="9" fontId="35" numFmtId="3" xfId="0" applyAlignment="1" applyBorder="1" applyFont="1" applyNumberFormat="1">
      <alignment horizontal="center" shrinkToFit="0" vertical="center" wrapText="1"/>
    </xf>
    <xf borderId="11" fillId="0" fontId="15" numFmtId="0" xfId="0" applyBorder="1" applyFont="1"/>
    <xf borderId="11" fillId="0" fontId="48" numFmtId="2" xfId="0" applyBorder="1" applyFont="1" applyNumberFormat="1"/>
    <xf borderId="11" fillId="2" fontId="48" numFmtId="0" xfId="0" applyBorder="1" applyFont="1"/>
    <xf borderId="11" fillId="2" fontId="48" numFmtId="3" xfId="0" applyBorder="1" applyFont="1" applyNumberFormat="1"/>
    <xf borderId="11" fillId="2" fontId="48" numFmtId="169" xfId="0" applyBorder="1" applyFont="1" applyNumberFormat="1"/>
    <xf borderId="11" fillId="2" fontId="48" numFmtId="4" xfId="0" applyBorder="1" applyFont="1" applyNumberFormat="1"/>
    <xf borderId="0" fillId="0" fontId="48" numFmtId="169" xfId="0" applyFont="1" applyNumberFormat="1"/>
    <xf borderId="0" fillId="0" fontId="48" numFmtId="0" xfId="0" applyFont="1"/>
    <xf borderId="67" fillId="8" fontId="50" numFmtId="0" xfId="0" applyAlignment="1" applyBorder="1" applyFont="1">
      <alignment horizontal="center" vertical="center"/>
    </xf>
    <xf borderId="0" fillId="0" fontId="15" numFmtId="3" xfId="0" applyAlignment="1" applyFont="1" applyNumberFormat="1">
      <alignment horizontal="right"/>
    </xf>
    <xf borderId="0" fillId="0" fontId="15" numFmtId="169" xfId="0" applyAlignment="1" applyFont="1" applyNumberFormat="1">
      <alignment horizontal="right"/>
    </xf>
    <xf borderId="58" fillId="0" fontId="51" numFmtId="3" xfId="0" applyBorder="1" applyFont="1" applyNumberFormat="1"/>
    <xf borderId="0" fillId="0" fontId="51" numFmtId="3" xfId="0" applyFont="1" applyNumberFormat="1"/>
    <xf borderId="11" fillId="9" fontId="50" numFmtId="0" xfId="0" applyBorder="1" applyFont="1"/>
    <xf borderId="11" fillId="9" fontId="50" numFmtId="3" xfId="0" applyAlignment="1" applyBorder="1" applyFont="1" applyNumberFormat="1">
      <alignment horizontal="right"/>
    </xf>
    <xf borderId="11" fillId="9" fontId="50" numFmtId="169" xfId="0" applyAlignment="1" applyBorder="1" applyFont="1" applyNumberFormat="1">
      <alignment horizontal="right"/>
    </xf>
    <xf borderId="11" fillId="2" fontId="50" numFmtId="0" xfId="0" applyAlignment="1" applyBorder="1" applyFont="1">
      <alignment vertical="center"/>
    </xf>
    <xf borderId="11" fillId="2" fontId="50" numFmtId="3" xfId="0" applyAlignment="1" applyBorder="1" applyFont="1" applyNumberFormat="1">
      <alignment vertical="center"/>
    </xf>
    <xf borderId="11" fillId="2" fontId="50" numFmtId="169" xfId="0" applyAlignment="1" applyBorder="1" applyFont="1" applyNumberFormat="1">
      <alignment vertical="center"/>
    </xf>
    <xf borderId="65" fillId="10" fontId="50" numFmtId="0" xfId="0" applyAlignment="1" applyBorder="1" applyFill="1" applyFont="1">
      <alignment horizontal="center" vertical="center"/>
    </xf>
    <xf borderId="11" fillId="8" fontId="52" numFmtId="0" xfId="0" applyAlignment="1" applyBorder="1" applyFont="1">
      <alignment vertical="center"/>
    </xf>
    <xf borderId="65" fillId="8" fontId="52" numFmtId="0" xfId="0" applyAlignment="1" applyBorder="1" applyFont="1">
      <alignment horizontal="center" vertical="center"/>
    </xf>
    <xf borderId="65" fillId="11" fontId="51" numFmtId="3" xfId="0" applyAlignment="1" applyBorder="1" applyFill="1" applyFont="1" applyNumberFormat="1">
      <alignment horizontal="center"/>
    </xf>
    <xf borderId="65" fillId="12" fontId="51" numFmtId="3" xfId="0" applyAlignment="1" applyBorder="1" applyFill="1" applyFont="1" applyNumberFormat="1">
      <alignment horizontal="center"/>
    </xf>
    <xf borderId="0" fillId="0" fontId="53" numFmtId="0" xfId="0" applyFont="1"/>
    <xf borderId="57" fillId="13" fontId="35" numFmtId="0" xfId="0" applyBorder="1" applyFill="1" applyFont="1"/>
    <xf borderId="42" fillId="0" fontId="15" numFmtId="3" xfId="0" applyBorder="1" applyFont="1" applyNumberFormat="1"/>
    <xf borderId="42" fillId="0" fontId="15" numFmtId="169" xfId="0" applyBorder="1" applyFont="1" applyNumberFormat="1"/>
    <xf borderId="42" fillId="0" fontId="15" numFmtId="3" xfId="0" applyAlignment="1" applyBorder="1" applyFont="1" applyNumberFormat="1">
      <alignment horizontal="right"/>
    </xf>
    <xf borderId="0" fillId="0" fontId="23" numFmtId="0" xfId="0" applyAlignment="1" applyFont="1">
      <alignment horizontal="center" shrinkToFit="0" vertical="top" wrapText="1"/>
    </xf>
    <xf borderId="0" fillId="0" fontId="54" numFmtId="3" xfId="0" applyFont="1" applyNumberFormat="1"/>
    <xf borderId="11" fillId="13" fontId="35" numFmtId="0" xfId="0" applyBorder="1" applyFont="1"/>
    <xf borderId="11" fillId="0" fontId="15" numFmtId="3" xfId="0" applyAlignment="1" applyBorder="1" applyFont="1" applyNumberFormat="1">
      <alignment horizontal="right"/>
    </xf>
    <xf borderId="11" fillId="0" fontId="15" numFmtId="3" xfId="0" applyBorder="1" applyFont="1" applyNumberFormat="1"/>
    <xf borderId="11" fillId="0" fontId="15" numFmtId="169" xfId="0" applyBorder="1" applyFont="1" applyNumberFormat="1"/>
    <xf borderId="11" fillId="0" fontId="15" numFmtId="169" xfId="0" applyAlignment="1" applyBorder="1" applyFont="1" applyNumberFormat="1">
      <alignment horizontal="right"/>
    </xf>
    <xf borderId="0" fillId="0" fontId="35" numFmtId="3" xfId="0" applyFont="1" applyNumberFormat="1"/>
    <xf borderId="0" fillId="0" fontId="35" numFmtId="169" xfId="0" applyFont="1" applyNumberFormat="1"/>
    <xf borderId="0" fillId="0" fontId="16" numFmtId="0" xfId="0" applyFont="1"/>
    <xf borderId="22" fillId="0" fontId="55" numFmtId="4" xfId="0" applyAlignment="1" applyBorder="1" applyFont="1" applyNumberFormat="1">
      <alignment horizontal="left"/>
    </xf>
    <xf borderId="27" fillId="0" fontId="15" numFmtId="4" xfId="0" applyBorder="1" applyFont="1" applyNumberFormat="1"/>
    <xf borderId="27" fillId="0" fontId="15" numFmtId="0" xfId="0" applyBorder="1" applyFont="1"/>
    <xf borderId="23" fillId="0" fontId="15" numFmtId="0" xfId="0" applyBorder="1" applyFont="1"/>
    <xf borderId="8" fillId="0" fontId="56" numFmtId="4" xfId="0" applyAlignment="1" applyBorder="1" applyFont="1" applyNumberFormat="1">
      <alignment horizontal="center"/>
    </xf>
    <xf borderId="0" fillId="0" fontId="15" numFmtId="4" xfId="0" applyFont="1" applyNumberFormat="1"/>
    <xf borderId="28" fillId="0" fontId="15" numFmtId="0" xfId="0" applyBorder="1" applyFont="1"/>
    <xf borderId="72" fillId="11" fontId="51" numFmtId="3" xfId="0" applyAlignment="1" applyBorder="1" applyFont="1" applyNumberFormat="1">
      <alignment horizontal="center"/>
    </xf>
    <xf borderId="73" fillId="0" fontId="7" numFmtId="0" xfId="0" applyBorder="1" applyFont="1"/>
    <xf borderId="72" fillId="12" fontId="51" numFmtId="3" xfId="0" applyAlignment="1" applyBorder="1" applyFont="1" applyNumberFormat="1">
      <alignment horizontal="center"/>
    </xf>
    <xf borderId="8" fillId="0" fontId="57" numFmtId="4" xfId="0" applyAlignment="1" applyBorder="1" applyFont="1" applyNumberFormat="1">
      <alignment horizontal="left"/>
    </xf>
    <xf borderId="74" fillId="13" fontId="47" numFmtId="0" xfId="0" applyAlignment="1" applyBorder="1" applyFont="1">
      <alignment vertical="center"/>
    </xf>
    <xf borderId="57" fillId="13" fontId="35" numFmtId="3" xfId="0" applyAlignment="1" applyBorder="1" applyFont="1" applyNumberFormat="1">
      <alignment horizontal="right"/>
    </xf>
    <xf borderId="57" fillId="13" fontId="35" numFmtId="169" xfId="0" applyAlignment="1" applyBorder="1" applyFont="1" applyNumberFormat="1">
      <alignment horizontal="right"/>
    </xf>
    <xf borderId="0" fillId="0" fontId="54" numFmtId="169" xfId="0" applyAlignment="1" applyFont="1" applyNumberFormat="1">
      <alignment horizontal="right" shrinkToFit="0" vertical="top" wrapText="1"/>
    </xf>
    <xf borderId="0" fillId="0" fontId="54" numFmtId="169" xfId="0" applyAlignment="1" applyFont="1" applyNumberFormat="1">
      <alignment horizontal="right"/>
    </xf>
    <xf borderId="11" fillId="0" fontId="35" numFmtId="0" xfId="0" applyAlignment="1" applyBorder="1" applyFont="1">
      <alignment horizontal="left"/>
    </xf>
    <xf borderId="11" fillId="0" fontId="47" numFmtId="3" xfId="0" applyBorder="1" applyFont="1" applyNumberFormat="1"/>
    <xf borderId="11" fillId="0" fontId="47" numFmtId="169" xfId="0" applyBorder="1" applyFont="1" applyNumberFormat="1"/>
    <xf borderId="75" fillId="13" fontId="47" numFmtId="0" xfId="0" applyAlignment="1" applyBorder="1" applyFont="1">
      <alignment vertical="center"/>
    </xf>
    <xf borderId="11" fillId="13" fontId="35" numFmtId="3" xfId="0" applyAlignment="1" applyBorder="1" applyFont="1" applyNumberFormat="1">
      <alignment horizontal="right"/>
    </xf>
    <xf borderId="11" fillId="13" fontId="35" numFmtId="169" xfId="0" applyAlignment="1" applyBorder="1" applyFont="1" applyNumberFormat="1">
      <alignment horizontal="right"/>
    </xf>
    <xf borderId="0" fillId="0" fontId="35" numFmtId="0" xfId="0" applyAlignment="1" applyFont="1">
      <alignment horizontal="left"/>
    </xf>
    <xf borderId="0" fillId="0" fontId="47" numFmtId="3" xfId="0" applyFont="1" applyNumberFormat="1"/>
    <xf borderId="0" fillId="0" fontId="47" numFmtId="169" xfId="0" applyFont="1" applyNumberFormat="1"/>
    <xf borderId="8" fillId="0" fontId="15" numFmtId="4" xfId="0" applyBorder="1" applyFont="1" applyNumberFormat="1"/>
    <xf borderId="17" fillId="0" fontId="57" numFmtId="4" xfId="0" applyAlignment="1" applyBorder="1" applyFont="1" applyNumberFormat="1">
      <alignment horizontal="left"/>
    </xf>
    <xf borderId="30" fillId="0" fontId="15" numFmtId="4" xfId="0" applyBorder="1" applyFont="1" applyNumberFormat="1"/>
    <xf borderId="30" fillId="0" fontId="15" numFmtId="0" xfId="0" applyBorder="1" applyFont="1"/>
    <xf borderId="60" fillId="0" fontId="15" numFmtId="0" xfId="0" applyBorder="1" applyFont="1"/>
    <xf borderId="65" fillId="14" fontId="50" numFmtId="0" xfId="0" applyAlignment="1" applyBorder="1" applyFill="1" applyFont="1">
      <alignment horizontal="center" vertical="center"/>
    </xf>
    <xf borderId="57" fillId="8" fontId="52" numFmtId="0" xfId="0" applyAlignment="1" applyBorder="1" applyFont="1">
      <alignment vertical="center"/>
    </xf>
    <xf borderId="76" fillId="8" fontId="52" numFmtId="0" xfId="0" applyAlignment="1" applyBorder="1" applyFont="1">
      <alignment horizontal="center" vertical="center"/>
    </xf>
    <xf borderId="77" fillId="0" fontId="7" numFmtId="0" xfId="0" applyBorder="1" applyFont="1"/>
    <xf borderId="22" fillId="0" fontId="15" numFmtId="4" xfId="0" applyBorder="1" applyFont="1" applyNumberFormat="1"/>
    <xf borderId="8" fillId="0" fontId="56" numFmtId="4" xfId="0" applyAlignment="1" applyBorder="1" applyFont="1" applyNumberFormat="1">
      <alignment horizontal="left"/>
    </xf>
    <xf borderId="8" fillId="0" fontId="15" numFmtId="0" xfId="0" applyBorder="1" applyFont="1"/>
    <xf borderId="17" fillId="0" fontId="15" numFmtId="0" xfId="0" applyBorder="1" applyFont="1"/>
    <xf borderId="32" fillId="15" fontId="35" numFmtId="0" xfId="0" applyBorder="1" applyFill="1" applyFont="1"/>
    <xf borderId="61" fillId="0" fontId="1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dati/1.%20DCPAAEF_FONDI_NDND_FA_2023_ALLEGATO2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ILEVAZIONE COMPENSI"/>
      <sheetName val="DETTAGLIO RAGGRUPPAMENTI"/>
      <sheetName val="DATI ORIGINAL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71"/>
    <col customWidth="1" min="2" max="2" width="84.43"/>
    <col customWidth="1" min="3" max="3" width="26.57"/>
    <col customWidth="1" min="4" max="4" width="17.14"/>
    <col customWidth="1" min="5" max="6" width="25.43"/>
    <col customWidth="1" min="7" max="7" width="21.43"/>
    <col customWidth="1" min="8" max="8" width="25.43"/>
    <col customWidth="1" min="9" max="9" width="38.14"/>
    <col customWidth="1" min="10" max="10" width="16.43"/>
    <col customWidth="1" min="11" max="11" width="17.14"/>
    <col customWidth="1" min="12" max="12" width="14.57"/>
    <col customWidth="1" min="13" max="13" width="17.29"/>
    <col customWidth="1" min="14" max="14" width="14.57"/>
  </cols>
  <sheetData>
    <row r="1" ht="55.5" customHeight="1">
      <c r="A1" s="1"/>
      <c r="B1" s="2" t="s">
        <v>0</v>
      </c>
      <c r="H1" s="3"/>
      <c r="I1" s="3"/>
      <c r="J1" s="1"/>
      <c r="K1" s="1"/>
      <c r="L1" s="1"/>
      <c r="M1" s="1"/>
      <c r="N1" s="1"/>
    </row>
    <row r="2" ht="5.25" customHeight="1">
      <c r="A2" s="4"/>
      <c r="B2" s="5"/>
      <c r="H2" s="6"/>
      <c r="I2" s="4"/>
      <c r="J2" s="4"/>
      <c r="K2" s="4"/>
      <c r="L2" s="4"/>
      <c r="M2" s="4"/>
      <c r="N2" s="4"/>
    </row>
    <row r="3" ht="30.75" customHeight="1">
      <c r="A3" s="4"/>
      <c r="B3" s="7" t="s">
        <v>1</v>
      </c>
      <c r="C3" s="8">
        <v>4.875643195E7</v>
      </c>
      <c r="D3" s="9"/>
      <c r="E3" s="9"/>
      <c r="F3" s="10"/>
      <c r="G3" s="4"/>
      <c r="H3" s="4"/>
      <c r="I3" s="4"/>
      <c r="J3" s="4"/>
      <c r="K3" s="4"/>
      <c r="L3" s="4"/>
      <c r="M3" s="4"/>
      <c r="N3" s="4"/>
    </row>
    <row r="4" ht="12.75" customHeight="1">
      <c r="A4" s="4"/>
      <c r="B4" s="5"/>
      <c r="C4" s="5"/>
      <c r="D4" s="5"/>
      <c r="E4" s="5"/>
      <c r="F4" s="5"/>
      <c r="G4" s="11"/>
      <c r="H4" s="12"/>
      <c r="I4" s="4"/>
      <c r="J4" s="4"/>
      <c r="K4" s="4"/>
      <c r="L4" s="4"/>
      <c r="M4" s="4"/>
      <c r="N4" s="4"/>
    </row>
    <row r="5" ht="52.5" customHeight="1">
      <c r="A5" s="4"/>
      <c r="B5" s="13" t="s">
        <v>2</v>
      </c>
      <c r="C5" s="14" t="s">
        <v>3</v>
      </c>
      <c r="D5" s="15" t="s">
        <v>4</v>
      </c>
      <c r="E5" s="15" t="s">
        <v>5</v>
      </c>
      <c r="F5" s="16" t="s">
        <v>6</v>
      </c>
      <c r="G5" s="16" t="s">
        <v>7</v>
      </c>
      <c r="H5" s="17"/>
      <c r="I5" s="18"/>
      <c r="J5" s="18"/>
      <c r="K5" s="19"/>
      <c r="L5" s="4"/>
      <c r="M5" s="4"/>
      <c r="N5" s="4"/>
    </row>
    <row r="6" ht="43.5" customHeight="1">
      <c r="A6" s="4"/>
      <c r="B6" s="20" t="s">
        <v>8</v>
      </c>
      <c r="C6" s="21" t="str">
        <f>#REF!</f>
        <v>#REF!</v>
      </c>
      <c r="D6" s="22">
        <v>5.65</v>
      </c>
      <c r="E6" s="23" t="str">
        <f>C6*D6</f>
        <v>#REF!</v>
      </c>
      <c r="F6" s="24" t="str">
        <f>SUM(E6:E9)</f>
        <v>#REF!</v>
      </c>
      <c r="G6" s="25"/>
      <c r="H6" s="26"/>
      <c r="I6" s="4"/>
      <c r="J6" s="27">
        <v>5.33</v>
      </c>
      <c r="K6" s="28" t="s">
        <v>9</v>
      </c>
      <c r="L6" s="4"/>
      <c r="M6" s="4"/>
      <c r="N6" s="4"/>
    </row>
    <row r="7" ht="44.25" customHeight="1">
      <c r="A7" s="4"/>
      <c r="B7" s="29" t="s">
        <v>10</v>
      </c>
      <c r="C7" s="30"/>
      <c r="D7" s="31"/>
      <c r="E7" s="31" t="str">
        <f>F45</f>
        <v>#REF!</v>
      </c>
      <c r="F7" s="32"/>
      <c r="G7" s="33" t="s">
        <v>11</v>
      </c>
      <c r="H7" s="34"/>
      <c r="I7" s="4"/>
      <c r="J7" s="4"/>
      <c r="K7" s="35"/>
      <c r="L7" s="4"/>
      <c r="M7" s="4"/>
      <c r="N7" s="4"/>
    </row>
    <row r="8" ht="50.25" customHeight="1">
      <c r="A8" s="4"/>
      <c r="B8" s="29" t="s">
        <v>12</v>
      </c>
      <c r="C8" s="30"/>
      <c r="D8" s="31"/>
      <c r="E8" s="31" t="str">
        <f>F52</f>
        <v>#REF!</v>
      </c>
      <c r="F8" s="32"/>
      <c r="G8" s="33" t="s">
        <v>13</v>
      </c>
      <c r="H8" s="34"/>
      <c r="I8" s="4"/>
      <c r="J8" s="4"/>
      <c r="K8" s="4"/>
      <c r="L8" s="4"/>
      <c r="M8" s="4"/>
      <c r="N8" s="4"/>
    </row>
    <row r="9" ht="59.25" customHeight="1">
      <c r="A9" s="4"/>
      <c r="B9" s="36" t="s">
        <v>14</v>
      </c>
      <c r="C9" s="37"/>
      <c r="D9" s="37"/>
      <c r="E9" s="38" t="str">
        <f>G58</f>
        <v>#REF!</v>
      </c>
      <c r="F9" s="39"/>
      <c r="G9" s="40" t="s">
        <v>15</v>
      </c>
      <c r="H9" s="41"/>
      <c r="I9" s="4"/>
      <c r="J9" s="4"/>
      <c r="K9" s="4"/>
      <c r="L9" s="4"/>
      <c r="M9" s="4"/>
      <c r="N9" s="4"/>
    </row>
    <row r="10" ht="10.5" customHeight="1">
      <c r="A10" s="4"/>
      <c r="B10" s="5"/>
      <c r="C10" s="5"/>
      <c r="D10" s="5"/>
      <c r="E10" s="5"/>
      <c r="F10" s="5"/>
      <c r="G10" s="11"/>
      <c r="H10" s="12"/>
      <c r="I10" s="4"/>
      <c r="J10" s="4"/>
      <c r="K10" s="4"/>
      <c r="L10" s="4"/>
      <c r="M10" s="4"/>
      <c r="N10" s="4"/>
    </row>
    <row r="11" ht="49.5" customHeight="1">
      <c r="A11" s="4"/>
      <c r="B11" s="42" t="s">
        <v>2</v>
      </c>
      <c r="C11" s="43" t="s">
        <v>16</v>
      </c>
      <c r="D11" s="44" t="s">
        <v>17</v>
      </c>
      <c r="E11" s="44" t="s">
        <v>5</v>
      </c>
      <c r="F11" s="44" t="s">
        <v>6</v>
      </c>
      <c r="G11" s="45" t="s">
        <v>7</v>
      </c>
      <c r="H11" s="46"/>
      <c r="I11" s="4"/>
      <c r="J11" s="4"/>
      <c r="K11" s="4"/>
      <c r="L11" s="4"/>
      <c r="M11" s="4"/>
      <c r="N11" s="4"/>
    </row>
    <row r="12" ht="29.25" customHeight="1">
      <c r="A12" s="4"/>
      <c r="B12" s="47" t="s">
        <v>18</v>
      </c>
      <c r="C12" s="48" t="str">
        <f t="shared" ref="C12:C14" si="1">#REF!</f>
        <v>#REF!</v>
      </c>
      <c r="D12" s="49">
        <v>1.2</v>
      </c>
      <c r="E12" s="50" t="str">
        <f t="shared" ref="E12:E14" si="2">C12*D12</f>
        <v>#REF!</v>
      </c>
      <c r="F12" s="51" t="str">
        <f>SUM(E12:E14)</f>
        <v>#REF!</v>
      </c>
      <c r="G12" s="52" t="s">
        <v>19</v>
      </c>
      <c r="H12" s="53"/>
      <c r="I12" s="4"/>
      <c r="J12" s="4"/>
      <c r="K12" s="4"/>
      <c r="L12" s="4"/>
      <c r="M12" s="4"/>
      <c r="N12" s="4"/>
    </row>
    <row r="13" ht="29.25" customHeight="1">
      <c r="A13" s="4"/>
      <c r="B13" s="29" t="s">
        <v>20</v>
      </c>
      <c r="C13" s="54" t="str">
        <f t="shared" si="1"/>
        <v>#REF!</v>
      </c>
      <c r="D13" s="24">
        <v>2.0</v>
      </c>
      <c r="E13" s="55" t="str">
        <f t="shared" si="2"/>
        <v>#REF!</v>
      </c>
      <c r="G13" s="56" t="s">
        <v>21</v>
      </c>
      <c r="H13" s="34"/>
      <c r="I13" s="4"/>
      <c r="J13" s="4"/>
      <c r="K13" s="4"/>
      <c r="L13" s="4"/>
      <c r="M13" s="4"/>
      <c r="N13" s="4"/>
    </row>
    <row r="14" ht="30.75" customHeight="1">
      <c r="A14" s="4"/>
      <c r="B14" s="57" t="s">
        <v>22</v>
      </c>
      <c r="C14" s="58" t="str">
        <f t="shared" si="1"/>
        <v>#REF!</v>
      </c>
      <c r="D14" s="59">
        <v>1.0</v>
      </c>
      <c r="E14" s="38" t="str">
        <f t="shared" si="2"/>
        <v>#REF!</v>
      </c>
      <c r="F14" s="60"/>
      <c r="G14" s="61" t="s">
        <v>23</v>
      </c>
      <c r="H14" s="41"/>
      <c r="I14" s="4"/>
      <c r="J14" s="4"/>
      <c r="K14" s="4"/>
      <c r="L14" s="4"/>
      <c r="M14" s="4"/>
      <c r="N14" s="4"/>
    </row>
    <row r="15" ht="10.5" customHeight="1">
      <c r="A15" s="4"/>
      <c r="B15" s="5"/>
      <c r="C15" s="5"/>
      <c r="D15" s="5"/>
      <c r="E15" s="5"/>
      <c r="F15" s="5"/>
      <c r="G15" s="11"/>
      <c r="H15" s="12"/>
      <c r="I15" s="4"/>
      <c r="J15" s="4"/>
      <c r="K15" s="4"/>
      <c r="L15" s="4"/>
      <c r="M15" s="4"/>
      <c r="N15" s="4"/>
    </row>
    <row r="16" ht="48.75" customHeight="1">
      <c r="A16" s="4"/>
      <c r="B16" s="13" t="s">
        <v>2</v>
      </c>
      <c r="C16" s="15" t="s">
        <v>24</v>
      </c>
      <c r="D16" s="15" t="s">
        <v>25</v>
      </c>
      <c r="E16" s="15" t="s">
        <v>5</v>
      </c>
      <c r="F16" s="16" t="s">
        <v>6</v>
      </c>
      <c r="G16" s="16" t="s">
        <v>7</v>
      </c>
      <c r="H16" s="17"/>
      <c r="I16" s="4"/>
      <c r="J16" s="4"/>
      <c r="K16" s="4"/>
      <c r="L16" s="4"/>
      <c r="M16" s="4"/>
      <c r="N16" s="4"/>
    </row>
    <row r="17" ht="12.75" customHeight="1">
      <c r="A17" s="4"/>
      <c r="B17" s="62" t="s">
        <v>26</v>
      </c>
      <c r="C17" s="63">
        <v>25.0</v>
      </c>
      <c r="D17" s="64">
        <v>150.0</v>
      </c>
      <c r="E17" s="65" t="str">
        <f>D17*12*C17</f>
        <v>  45,000.00   </v>
      </c>
      <c r="F17" s="65" t="str">
        <f>E17</f>
        <v>  45,000.00   </v>
      </c>
      <c r="G17" s="66"/>
      <c r="H17" s="17"/>
      <c r="I17" s="4"/>
      <c r="J17" s="4"/>
      <c r="K17" s="4"/>
      <c r="L17" s="4"/>
      <c r="M17" s="4"/>
      <c r="N17" s="4"/>
    </row>
    <row r="18" ht="20.25" customHeight="1">
      <c r="A18" s="4"/>
      <c r="B18" s="67"/>
      <c r="C18" s="68"/>
      <c r="D18" s="69"/>
      <c r="E18" s="70"/>
      <c r="F18" s="5"/>
      <c r="G18" s="11"/>
      <c r="H18" s="12"/>
      <c r="I18" s="4"/>
      <c r="J18" s="4"/>
      <c r="K18" s="4"/>
      <c r="L18" s="4"/>
      <c r="M18" s="4"/>
      <c r="N18" s="4"/>
    </row>
    <row r="19" ht="48.75" customHeight="1">
      <c r="A19" s="4"/>
      <c r="B19" s="71" t="s">
        <v>2</v>
      </c>
      <c r="C19" s="14" t="s">
        <v>27</v>
      </c>
      <c r="D19" s="15" t="s">
        <v>28</v>
      </c>
      <c r="E19" s="15" t="s">
        <v>5</v>
      </c>
      <c r="F19" s="72" t="s">
        <v>6</v>
      </c>
      <c r="G19" s="45" t="s">
        <v>7</v>
      </c>
      <c r="H19" s="46"/>
      <c r="I19" s="4"/>
      <c r="J19" s="4"/>
      <c r="K19" s="28" t="s">
        <v>9</v>
      </c>
      <c r="L19" s="4"/>
      <c r="M19" s="4"/>
      <c r="N19" s="4"/>
    </row>
    <row r="20" ht="31.5" customHeight="1">
      <c r="A20" s="1"/>
      <c r="B20" s="73" t="s">
        <v>29</v>
      </c>
      <c r="C20" s="74">
        <v>734380.0</v>
      </c>
      <c r="D20" s="75">
        <v>8.24</v>
      </c>
      <c r="E20" s="76" t="str">
        <f t="shared" ref="E20:E30" si="3">C20*D20</f>
        <v>  6,051,291.20   </v>
      </c>
      <c r="F20" s="77" t="str">
        <f>SUM(E20:E30)</f>
        <v>  11,358,076.86   </v>
      </c>
      <c r="G20" s="78" t="s">
        <v>30</v>
      </c>
      <c r="H20" s="53"/>
      <c r="I20" s="1"/>
      <c r="J20" s="79"/>
      <c r="K20" s="80">
        <v>2.5</v>
      </c>
      <c r="L20" s="81"/>
      <c r="M20" s="1"/>
      <c r="N20" s="1"/>
    </row>
    <row r="21" ht="72.75" customHeight="1">
      <c r="A21" s="1"/>
      <c r="B21" s="82" t="s">
        <v>31</v>
      </c>
      <c r="C21" s="83">
        <v>549690.0</v>
      </c>
      <c r="D21" s="84" t="str">
        <f>D26</f>
        <v>  6.50   </v>
      </c>
      <c r="E21" s="85" t="str">
        <f t="shared" si="3"/>
        <v>  3,572,985.00   </v>
      </c>
      <c r="F21" s="32"/>
      <c r="G21" s="86" t="s">
        <v>32</v>
      </c>
      <c r="H21" s="34"/>
      <c r="I21" s="87" t="s">
        <v>33</v>
      </c>
      <c r="J21" s="79"/>
      <c r="K21" s="80">
        <v>2.8</v>
      </c>
      <c r="L21" s="81"/>
      <c r="M21" s="1"/>
      <c r="N21" s="1"/>
    </row>
    <row r="22" ht="84.75" customHeight="1">
      <c r="A22" s="1"/>
      <c r="B22" s="88" t="s">
        <v>34</v>
      </c>
      <c r="C22" s="30" t="str">
        <f>200*50</f>
        <v>10,000</v>
      </c>
      <c r="D22" s="89">
        <v>12.14</v>
      </c>
      <c r="E22" s="85" t="str">
        <f t="shared" si="3"/>
        <v>  121,400.00   </v>
      </c>
      <c r="F22" s="32"/>
      <c r="G22" s="90" t="s">
        <v>35</v>
      </c>
      <c r="H22" s="34"/>
      <c r="I22" s="87" t="s">
        <v>36</v>
      </c>
      <c r="J22" s="79"/>
      <c r="K22" s="91"/>
      <c r="L22" s="1"/>
      <c r="M22" s="1"/>
      <c r="N22" s="1"/>
    </row>
    <row r="23" ht="31.5" customHeight="1">
      <c r="A23" s="1"/>
      <c r="B23" s="88" t="s">
        <v>37</v>
      </c>
      <c r="C23" s="30" t="str">
        <f>20*266</f>
        <v>5,320</v>
      </c>
      <c r="D23" s="92">
        <v>1.6</v>
      </c>
      <c r="E23" s="85" t="str">
        <f t="shared" si="3"/>
        <v>  8,512.00   </v>
      </c>
      <c r="F23" s="32"/>
      <c r="G23" s="90" t="s">
        <v>38</v>
      </c>
      <c r="H23" s="34"/>
      <c r="I23" s="1"/>
      <c r="J23" s="79"/>
      <c r="K23" s="91"/>
      <c r="L23" s="93"/>
      <c r="M23" s="1"/>
      <c r="N23" s="1"/>
    </row>
    <row r="24" ht="31.5" customHeight="1">
      <c r="A24" s="1"/>
      <c r="B24" s="88" t="s">
        <v>39</v>
      </c>
      <c r="C24" s="30" t="str">
        <f>110*266</f>
        <v>29,260</v>
      </c>
      <c r="D24" s="92">
        <v>1.6</v>
      </c>
      <c r="E24" s="85" t="str">
        <f t="shared" si="3"/>
        <v>  46,816.00   </v>
      </c>
      <c r="F24" s="32"/>
      <c r="G24" s="90" t="s">
        <v>40</v>
      </c>
      <c r="H24" s="34"/>
      <c r="I24" s="1"/>
      <c r="J24" s="79"/>
      <c r="K24" s="91"/>
      <c r="L24" s="1"/>
      <c r="M24" s="1"/>
      <c r="N24" s="1"/>
    </row>
    <row r="25" ht="65.25" customHeight="1">
      <c r="A25" s="1"/>
      <c r="B25" s="94" t="s">
        <v>41</v>
      </c>
      <c r="C25" s="83" t="str">
        <f>103*730</f>
        <v>75,190</v>
      </c>
      <c r="D25" s="84" t="str">
        <f>D26*K25/K26</f>
        <v>  7.20   </v>
      </c>
      <c r="E25" s="85" t="str">
        <f t="shared" si="3"/>
        <v>  541,099.46   </v>
      </c>
      <c r="F25" s="32"/>
      <c r="G25" s="86" t="s">
        <v>42</v>
      </c>
      <c r="H25" s="34"/>
      <c r="I25" s="87" t="s">
        <v>33</v>
      </c>
      <c r="J25" s="79"/>
      <c r="K25" s="80">
        <v>3.1</v>
      </c>
      <c r="L25" s="1"/>
      <c r="M25" s="1"/>
      <c r="N25" s="1"/>
    </row>
    <row r="26" ht="53.25" customHeight="1">
      <c r="A26" s="1"/>
      <c r="B26" s="94" t="s">
        <v>43</v>
      </c>
      <c r="C26" s="83">
        <v>90000.0</v>
      </c>
      <c r="D26" s="84">
        <v>6.5</v>
      </c>
      <c r="E26" s="85" t="str">
        <f t="shared" si="3"/>
        <v>  585,000.00   </v>
      </c>
      <c r="F26" s="32"/>
      <c r="G26" s="86" t="s">
        <v>44</v>
      </c>
      <c r="H26" s="34"/>
      <c r="I26" s="87" t="s">
        <v>33</v>
      </c>
      <c r="J26" s="79"/>
      <c r="K26" s="80">
        <v>2.8</v>
      </c>
      <c r="L26" s="1"/>
      <c r="M26" s="1"/>
      <c r="N26" s="1"/>
    </row>
    <row r="27" ht="47.25" customHeight="1">
      <c r="A27" s="1"/>
      <c r="B27" s="29" t="s">
        <v>45</v>
      </c>
      <c r="C27" s="30" t="str">
        <f>150*133</f>
        <v>19,950</v>
      </c>
      <c r="D27" s="31">
        <v>2.8</v>
      </c>
      <c r="E27" s="85" t="str">
        <f t="shared" si="3"/>
        <v>  55,860.00   </v>
      </c>
      <c r="F27" s="32"/>
      <c r="G27" s="90" t="s">
        <v>46</v>
      </c>
      <c r="H27" s="34"/>
      <c r="I27" s="1"/>
      <c r="J27" s="79"/>
      <c r="K27" s="1"/>
      <c r="L27" s="1"/>
      <c r="M27" s="1"/>
      <c r="N27" s="1"/>
    </row>
    <row r="28" ht="39.0" customHeight="1">
      <c r="A28" s="1"/>
      <c r="B28" s="95" t="s">
        <v>47</v>
      </c>
      <c r="C28" s="30" t="str">
        <f>248*133</f>
        <v>32,984</v>
      </c>
      <c r="D28" s="92">
        <v>2.2</v>
      </c>
      <c r="E28" s="85" t="str">
        <f t="shared" si="3"/>
        <v>  72,564.80   </v>
      </c>
      <c r="F28" s="32"/>
      <c r="G28" s="90" t="s">
        <v>48</v>
      </c>
      <c r="H28" s="34"/>
      <c r="I28" s="1"/>
      <c r="J28" s="79"/>
      <c r="K28" s="1"/>
      <c r="L28" s="1"/>
      <c r="M28" s="96"/>
      <c r="N28" s="1"/>
    </row>
    <row r="29" ht="58.5" customHeight="1">
      <c r="A29" s="1"/>
      <c r="B29" s="95" t="s">
        <v>49</v>
      </c>
      <c r="C29" s="30">
        <v>114114.0</v>
      </c>
      <c r="D29" s="92">
        <v>2.2</v>
      </c>
      <c r="E29" s="85" t="str">
        <f t="shared" si="3"/>
        <v>  251,050.80   </v>
      </c>
      <c r="F29" s="32"/>
      <c r="G29" s="90" t="s">
        <v>50</v>
      </c>
      <c r="H29" s="34"/>
      <c r="I29" s="1"/>
      <c r="J29" s="79"/>
      <c r="K29" s="1"/>
      <c r="L29" s="1"/>
      <c r="M29" s="1"/>
      <c r="N29" s="1"/>
    </row>
    <row r="30" ht="41.25" customHeight="1">
      <c r="A30" s="1"/>
      <c r="B30" s="57" t="s">
        <v>51</v>
      </c>
      <c r="C30" s="97" t="str">
        <f>121*266</f>
        <v>32,186</v>
      </c>
      <c r="D30" s="98">
        <v>1.6</v>
      </c>
      <c r="E30" s="99" t="str">
        <f t="shared" si="3"/>
        <v>  51,497.60   </v>
      </c>
      <c r="F30" s="39"/>
      <c r="G30" s="100" t="s">
        <v>52</v>
      </c>
      <c r="H30" s="41"/>
      <c r="I30" s="1"/>
      <c r="J30" s="79"/>
      <c r="K30" s="1"/>
      <c r="L30" s="1"/>
      <c r="M30" s="1"/>
      <c r="N30" s="1"/>
    </row>
    <row r="31" ht="29.25" customHeight="1">
      <c r="A31" s="1"/>
      <c r="B31" s="101"/>
      <c r="C31" s="68"/>
      <c r="D31" s="102"/>
      <c r="E31" s="70"/>
      <c r="F31" s="70"/>
      <c r="G31" s="103"/>
      <c r="H31" s="104"/>
      <c r="I31" s="1"/>
      <c r="J31" s="1"/>
      <c r="K31" s="1"/>
      <c r="L31" s="1"/>
      <c r="M31" s="1"/>
      <c r="N31" s="1"/>
    </row>
    <row r="32" ht="37.5" customHeight="1">
      <c r="A32" s="1"/>
      <c r="B32" s="105" t="s">
        <v>53</v>
      </c>
      <c r="C32" s="106" t="str">
        <f>C93</f>
        <v>263,741</v>
      </c>
      <c r="D32" s="107"/>
      <c r="E32" s="108" t="str">
        <f>E93</f>
        <v>#VALUE!</v>
      </c>
      <c r="F32" s="108" t="str">
        <f>E32</f>
        <v>#VALUE!</v>
      </c>
      <c r="G32" s="109" t="s">
        <v>54</v>
      </c>
      <c r="H32" s="17"/>
      <c r="I32" s="1"/>
      <c r="J32" s="79"/>
      <c r="K32" s="1"/>
      <c r="L32" s="1"/>
      <c r="M32" s="1"/>
      <c r="N32" s="1"/>
    </row>
    <row r="33" ht="12.75" customHeight="1">
      <c r="A33" s="1"/>
      <c r="B33" s="110"/>
      <c r="H33" s="111"/>
      <c r="I33" s="112"/>
      <c r="J33" s="112"/>
      <c r="K33" s="112"/>
      <c r="L33" s="112"/>
      <c r="M33" s="112"/>
      <c r="N33" s="112"/>
    </row>
    <row r="34" ht="36.0" customHeight="1">
      <c r="A34" s="113"/>
      <c r="B34" s="114" t="s">
        <v>55</v>
      </c>
      <c r="C34" s="115">
        <v>186.0</v>
      </c>
      <c r="D34" s="116">
        <v>50.0</v>
      </c>
      <c r="E34" s="116" t="str">
        <f>C34*D34*12</f>
        <v>  111,600.00   </v>
      </c>
      <c r="F34" s="116" t="str">
        <f>E34</f>
        <v>  111,600.00   </v>
      </c>
      <c r="G34" s="109" t="s">
        <v>56</v>
      </c>
      <c r="H34" s="17"/>
      <c r="I34" s="117"/>
      <c r="J34" s="117"/>
      <c r="K34" s="117"/>
      <c r="L34" s="117"/>
      <c r="M34" s="117"/>
      <c r="N34" s="117"/>
    </row>
    <row r="35" ht="12.75" customHeight="1">
      <c r="A35" s="1"/>
      <c r="B35" s="118"/>
      <c r="C35" s="118"/>
      <c r="D35" s="118"/>
      <c r="E35" s="118"/>
      <c r="F35" s="118"/>
      <c r="G35" s="118"/>
      <c r="H35" s="119"/>
      <c r="I35" s="112"/>
      <c r="J35" s="112"/>
      <c r="K35" s="112"/>
      <c r="L35" s="112"/>
      <c r="M35" s="112"/>
      <c r="N35" s="112"/>
    </row>
    <row r="36" ht="21.0" customHeight="1">
      <c r="A36" s="4"/>
      <c r="B36" s="1"/>
      <c r="C36" s="1"/>
      <c r="D36" s="120" t="s">
        <v>57</v>
      </c>
      <c r="E36" s="121"/>
      <c r="F36" s="122" t="str">
        <f>F6+F12+F17+F20+F32+F34</f>
        <v>#REF!</v>
      </c>
      <c r="G36" s="1"/>
      <c r="H36" s="104"/>
      <c r="I36" s="1"/>
      <c r="J36" s="123"/>
      <c r="K36" s="1"/>
      <c r="L36" s="1"/>
      <c r="M36" s="1"/>
      <c r="N36" s="1"/>
    </row>
    <row r="37" ht="12.75" customHeight="1">
      <c r="A37" s="4"/>
      <c r="B37" s="1"/>
      <c r="C37" s="1"/>
      <c r="D37" s="1"/>
      <c r="E37" s="70"/>
      <c r="F37" s="70"/>
      <c r="G37" s="1"/>
      <c r="H37" s="104"/>
      <c r="I37" s="1"/>
      <c r="J37" s="1"/>
      <c r="K37" s="1"/>
      <c r="L37" s="1"/>
      <c r="M37" s="1"/>
      <c r="N37" s="1"/>
    </row>
    <row r="38" ht="24.75" customHeight="1">
      <c r="A38" s="1"/>
      <c r="B38" s="124"/>
      <c r="C38" s="124"/>
      <c r="D38" s="125" t="s">
        <v>58</v>
      </c>
      <c r="F38" s="122" t="str">
        <f>C3-F36</f>
        <v>#REF!</v>
      </c>
      <c r="G38" s="1"/>
      <c r="H38" s="1"/>
      <c r="I38" s="126"/>
      <c r="J38" s="1"/>
      <c r="K38" s="1"/>
      <c r="L38" s="1"/>
      <c r="M38" s="1"/>
      <c r="N38" s="1"/>
    </row>
    <row r="39" ht="12.75" customHeight="1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ht="12.75" customHeight="1">
      <c r="A40" s="127"/>
      <c r="B40" s="128"/>
      <c r="C40" s="128"/>
      <c r="D40" s="128"/>
      <c r="E40" s="128"/>
      <c r="F40" s="128"/>
      <c r="G40" s="128"/>
      <c r="H40" s="129"/>
      <c r="I40" s="128"/>
      <c r="J40" s="128"/>
      <c r="K40" s="128"/>
      <c r="L40" s="128"/>
      <c r="M40" s="128"/>
      <c r="N40" s="128"/>
    </row>
    <row r="41" ht="54.75" customHeight="1">
      <c r="A41" s="128"/>
      <c r="B41" s="130" t="s">
        <v>59</v>
      </c>
      <c r="C41" s="128"/>
      <c r="D41" s="128"/>
      <c r="E41" s="128"/>
      <c r="F41" s="128"/>
      <c r="G41" s="128"/>
      <c r="H41" s="129"/>
      <c r="I41" s="128"/>
      <c r="J41" s="127"/>
      <c r="K41" s="127"/>
      <c r="L41" s="127"/>
      <c r="M41" s="127"/>
      <c r="N41" s="127"/>
    </row>
    <row r="42" ht="12.75" hidden="1" customHeight="1">
      <c r="A42" s="128"/>
      <c r="B42" s="128"/>
      <c r="C42" s="128"/>
      <c r="D42" s="128"/>
      <c r="E42" s="128"/>
      <c r="F42" s="128"/>
      <c r="G42" s="128"/>
      <c r="H42" s="129"/>
      <c r="I42" s="128"/>
      <c r="J42" s="128"/>
      <c r="K42" s="128"/>
      <c r="L42" s="128"/>
      <c r="M42" s="128"/>
      <c r="N42" s="128"/>
    </row>
    <row r="43" ht="36.75" hidden="1" customHeight="1">
      <c r="A43" s="128"/>
      <c r="B43" s="130" t="s">
        <v>59</v>
      </c>
      <c r="C43" s="128"/>
      <c r="D43" s="128"/>
      <c r="E43" s="128"/>
      <c r="F43" s="128"/>
      <c r="G43" s="128"/>
      <c r="H43" s="129"/>
      <c r="I43" s="128"/>
      <c r="J43" s="128"/>
      <c r="K43" s="128"/>
      <c r="L43" s="128"/>
      <c r="M43" s="128"/>
      <c r="N43" s="128"/>
    </row>
    <row r="44" ht="83.25" customHeight="1">
      <c r="A44" s="128"/>
      <c r="B44" s="131" t="s">
        <v>2</v>
      </c>
      <c r="C44" s="132" t="s">
        <v>60</v>
      </c>
      <c r="D44" s="133" t="s">
        <v>61</v>
      </c>
      <c r="E44" s="133" t="s">
        <v>5</v>
      </c>
      <c r="F44" s="133" t="s">
        <v>62</v>
      </c>
      <c r="G44" s="45" t="s">
        <v>7</v>
      </c>
      <c r="H44" s="46"/>
      <c r="I44" s="128"/>
      <c r="J44" s="128"/>
      <c r="K44" s="128"/>
      <c r="L44" s="128"/>
      <c r="M44" s="128"/>
      <c r="N44" s="128"/>
    </row>
    <row r="45" ht="95.25" customHeight="1">
      <c r="A45" s="128"/>
      <c r="B45" s="134" t="s">
        <v>63</v>
      </c>
      <c r="C45" s="135" t="str">
        <f t="shared" ref="C45:C48" si="4">#REF!</f>
        <v>#REF!</v>
      </c>
      <c r="D45" s="136" t="str">
        <f>ROUND((D6*8.5)/11.5,2)</f>
        <v>4.18</v>
      </c>
      <c r="E45" s="137" t="str">
        <f t="shared" ref="E45:E48" si="5">C45*D45</f>
        <v>#REF!</v>
      </c>
      <c r="F45" s="138" t="str">
        <f>SUM(E45:E48)</f>
        <v>#REF!</v>
      </c>
      <c r="G45" s="139" t="s">
        <v>64</v>
      </c>
      <c r="H45" s="53"/>
      <c r="I45" s="128"/>
      <c r="J45" s="27">
        <v>3.94</v>
      </c>
      <c r="K45" s="140" t="s">
        <v>65</v>
      </c>
      <c r="L45" s="128"/>
      <c r="M45" s="128"/>
      <c r="N45" s="128"/>
    </row>
    <row r="46" ht="95.25" customHeight="1">
      <c r="A46" s="128"/>
      <c r="B46" s="141" t="s">
        <v>66</v>
      </c>
      <c r="C46" s="21" t="str">
        <f t="shared" si="4"/>
        <v>#REF!</v>
      </c>
      <c r="D46" s="142" t="str">
        <f>ROUND((D45*2)/8.5,2)</f>
        <v>  0.98   </v>
      </c>
      <c r="E46" s="143" t="str">
        <f t="shared" si="5"/>
        <v>#REF!</v>
      </c>
      <c r="F46" s="32"/>
      <c r="G46" s="144" t="s">
        <v>67</v>
      </c>
      <c r="H46" s="34"/>
      <c r="I46" s="128"/>
      <c r="J46" s="27">
        <v>0.93</v>
      </c>
      <c r="K46" s="145"/>
      <c r="L46" s="127"/>
      <c r="M46" s="127"/>
      <c r="N46" s="127"/>
    </row>
    <row r="47" ht="95.25" customHeight="1">
      <c r="A47" s="128"/>
      <c r="B47" s="141" t="s">
        <v>68</v>
      </c>
      <c r="C47" s="30" t="str">
        <f t="shared" si="4"/>
        <v>#REF!</v>
      </c>
      <c r="D47" s="146" t="str">
        <f>ROUND((D46*3)/5,2)</f>
        <v>  0.59   </v>
      </c>
      <c r="E47" s="147" t="str">
        <f t="shared" si="5"/>
        <v>#REF!</v>
      </c>
      <c r="F47" s="32"/>
      <c r="G47" s="144" t="s">
        <v>69</v>
      </c>
      <c r="H47" s="34"/>
      <c r="I47" s="128"/>
      <c r="J47" s="27">
        <v>0.56</v>
      </c>
      <c r="K47" s="145"/>
      <c r="L47" s="127"/>
      <c r="M47" s="127"/>
      <c r="N47" s="127"/>
    </row>
    <row r="48" ht="95.25" customHeight="1">
      <c r="A48" s="127"/>
      <c r="B48" s="148" t="s">
        <v>70</v>
      </c>
      <c r="C48" s="97" t="str">
        <f t="shared" si="4"/>
        <v>#REF!</v>
      </c>
      <c r="D48" s="149" t="str">
        <f>ROUND((D47*5/6),2)</f>
        <v>  0.49   </v>
      </c>
      <c r="E48" s="150" t="str">
        <f t="shared" si="5"/>
        <v>#REF!</v>
      </c>
      <c r="F48" s="39"/>
      <c r="G48" s="151" t="s">
        <v>71</v>
      </c>
      <c r="H48" s="41"/>
      <c r="I48" s="128"/>
      <c r="J48" s="27">
        <v>0.47</v>
      </c>
      <c r="K48" s="152"/>
      <c r="L48" s="127"/>
      <c r="M48" s="127"/>
      <c r="N48" s="127"/>
    </row>
    <row r="49" ht="54.75" customHeight="1">
      <c r="A49" s="127"/>
      <c r="B49" s="101"/>
      <c r="C49" s="68"/>
      <c r="D49" s="153"/>
      <c r="E49" s="154"/>
      <c r="F49" s="153"/>
      <c r="G49" s="128"/>
      <c r="H49" s="129"/>
      <c r="I49" s="128"/>
      <c r="J49" s="127"/>
      <c r="K49" s="127"/>
      <c r="L49" s="127"/>
      <c r="M49" s="127"/>
      <c r="N49" s="127"/>
    </row>
    <row r="50" ht="54.75" customHeight="1">
      <c r="A50" s="128"/>
      <c r="B50" s="130" t="s">
        <v>72</v>
      </c>
      <c r="C50" s="128"/>
      <c r="D50" s="128"/>
      <c r="E50" s="128"/>
      <c r="F50" s="128"/>
      <c r="G50" s="128"/>
      <c r="H50" s="129"/>
      <c r="I50" s="128"/>
      <c r="J50" s="127"/>
      <c r="K50" s="127"/>
      <c r="L50" s="127"/>
      <c r="M50" s="127"/>
      <c r="N50" s="127"/>
    </row>
    <row r="51" ht="89.25" customHeight="1">
      <c r="A51" s="128"/>
      <c r="B51" s="131" t="s">
        <v>2</v>
      </c>
      <c r="C51" s="132" t="s">
        <v>60</v>
      </c>
      <c r="D51" s="133" t="s">
        <v>73</v>
      </c>
      <c r="E51" s="133" t="s">
        <v>5</v>
      </c>
      <c r="F51" s="133" t="s">
        <v>62</v>
      </c>
      <c r="G51" s="45" t="s">
        <v>7</v>
      </c>
      <c r="H51" s="46"/>
      <c r="I51" s="128"/>
      <c r="J51" s="127"/>
      <c r="K51" s="127"/>
      <c r="L51" s="127"/>
      <c r="M51" s="127"/>
      <c r="N51" s="127"/>
    </row>
    <row r="52" ht="75.0" customHeight="1">
      <c r="A52" s="128"/>
      <c r="B52" s="134" t="s">
        <v>74</v>
      </c>
      <c r="C52" s="135" t="str">
        <f t="shared" ref="C52:C54" si="6">#REF!</f>
        <v>#REF!</v>
      </c>
      <c r="D52" s="155" t="str">
        <f>D47</f>
        <v>  0.59   </v>
      </c>
      <c r="E52" s="137" t="str">
        <f t="shared" ref="E52:E54" si="7">C52*D52</f>
        <v>#REF!</v>
      </c>
      <c r="F52" s="138" t="str">
        <f>SUM(E52:E54)</f>
        <v>#REF!</v>
      </c>
      <c r="G52" s="139" t="s">
        <v>75</v>
      </c>
      <c r="H52" s="53"/>
      <c r="I52" s="128"/>
      <c r="J52" s="127"/>
      <c r="K52" s="127"/>
      <c r="L52" s="127"/>
      <c r="M52" s="127"/>
      <c r="N52" s="127"/>
    </row>
    <row r="53" ht="75.0" customHeight="1">
      <c r="A53" s="128"/>
      <c r="B53" s="141" t="s">
        <v>76</v>
      </c>
      <c r="C53" s="21" t="str">
        <f t="shared" si="6"/>
        <v>#REF!</v>
      </c>
      <c r="D53" s="142" t="str">
        <f>(D52*5)/6</f>
        <v>  0.49   </v>
      </c>
      <c r="E53" s="143" t="str">
        <f t="shared" si="7"/>
        <v>#REF!</v>
      </c>
      <c r="F53" s="32"/>
      <c r="G53" s="144" t="s">
        <v>77</v>
      </c>
      <c r="H53" s="34"/>
      <c r="I53" s="128"/>
      <c r="J53" s="127"/>
      <c r="K53" s="127"/>
      <c r="L53" s="127"/>
      <c r="M53" s="127"/>
      <c r="N53" s="127"/>
    </row>
    <row r="54" ht="75.75" customHeight="1">
      <c r="A54" s="128"/>
      <c r="B54" s="148" t="s">
        <v>78</v>
      </c>
      <c r="C54" s="97" t="str">
        <f t="shared" si="6"/>
        <v>#REF!</v>
      </c>
      <c r="D54" s="149" t="str">
        <f>(D52*5)/3</f>
        <v>  0.98   </v>
      </c>
      <c r="E54" s="150" t="str">
        <f t="shared" si="7"/>
        <v>#REF!</v>
      </c>
      <c r="F54" s="39"/>
      <c r="G54" s="151" t="s">
        <v>79</v>
      </c>
      <c r="H54" s="41"/>
      <c r="I54" s="128"/>
      <c r="J54" s="127"/>
      <c r="K54" s="127"/>
      <c r="L54" s="127"/>
      <c r="M54" s="127"/>
      <c r="N54" s="127"/>
    </row>
    <row r="55" ht="63.0" customHeight="1">
      <c r="A55" s="128"/>
      <c r="B55" s="101"/>
      <c r="C55" s="68"/>
      <c r="D55" s="153"/>
      <c r="E55" s="154"/>
      <c r="F55" s="156"/>
      <c r="G55" s="157"/>
      <c r="H55" s="127"/>
      <c r="I55" s="128"/>
      <c r="J55" s="127"/>
      <c r="K55" s="127"/>
      <c r="L55" s="127"/>
      <c r="M55" s="127"/>
      <c r="N55" s="127"/>
    </row>
    <row r="56" ht="54.75" customHeight="1">
      <c r="A56" s="128"/>
      <c r="B56" s="130" t="s">
        <v>80</v>
      </c>
      <c r="C56" s="128"/>
      <c r="D56" s="128"/>
      <c r="E56" s="128"/>
      <c r="F56" s="128"/>
      <c r="G56" s="128"/>
      <c r="H56" s="129"/>
      <c r="I56" s="128"/>
      <c r="J56" s="127"/>
      <c r="K56" s="127"/>
      <c r="L56" s="127"/>
      <c r="M56" s="127"/>
      <c r="N56" s="127"/>
    </row>
    <row r="57" ht="96.75" customHeight="1">
      <c r="A57" s="127"/>
      <c r="B57" s="158" t="s">
        <v>2</v>
      </c>
      <c r="C57" s="159" t="s">
        <v>3</v>
      </c>
      <c r="D57" s="160" t="s">
        <v>17</v>
      </c>
      <c r="E57" s="160" t="s">
        <v>5</v>
      </c>
      <c r="F57" s="161" t="s">
        <v>81</v>
      </c>
      <c r="G57" s="133" t="s">
        <v>82</v>
      </c>
      <c r="H57" s="162" t="s">
        <v>83</v>
      </c>
      <c r="I57" s="162" t="s">
        <v>84</v>
      </c>
      <c r="J57" s="128"/>
      <c r="K57" s="128"/>
      <c r="L57" s="128"/>
      <c r="M57" s="128"/>
      <c r="N57" s="128"/>
    </row>
    <row r="58" ht="130.5" customHeight="1">
      <c r="A58" s="163" t="s">
        <v>85</v>
      </c>
      <c r="B58" s="164" t="s">
        <v>86</v>
      </c>
      <c r="C58" s="165" t="str">
        <f t="shared" ref="C58:C72" si="8">#REF!</f>
        <v>#REF!</v>
      </c>
      <c r="D58" s="166" t="str">
        <f t="shared" ref="D58:D72" si="9">I58-H58</f>
        <v>  0.48   </v>
      </c>
      <c r="E58" s="167" t="str">
        <f t="shared" ref="E58:E72" si="10">C58*D58</f>
        <v>#REF!</v>
      </c>
      <c r="F58" s="168" t="str">
        <f>SUM(E58:E62)</f>
        <v>#REF!</v>
      </c>
      <c r="G58" s="169" t="str">
        <f>SUM(F58:F72)</f>
        <v>#REF!</v>
      </c>
      <c r="H58" s="170">
        <v>0.52</v>
      </c>
      <c r="I58" s="171">
        <v>1.0</v>
      </c>
      <c r="J58" s="128"/>
      <c r="K58" s="128"/>
      <c r="L58" s="128"/>
      <c r="M58" s="128"/>
      <c r="N58" s="128"/>
    </row>
    <row r="59" ht="83.25" customHeight="1">
      <c r="A59" s="172"/>
      <c r="B59" s="173" t="s">
        <v>87</v>
      </c>
      <c r="C59" s="174" t="str">
        <f t="shared" si="8"/>
        <v>#REF!</v>
      </c>
      <c r="D59" s="175" t="str">
        <f t="shared" si="9"/>
        <v>  0.55   </v>
      </c>
      <c r="E59" s="176" t="str">
        <f t="shared" si="10"/>
        <v>#REF!</v>
      </c>
      <c r="F59" s="172"/>
      <c r="G59" s="172"/>
      <c r="H59" s="177">
        <v>0.6</v>
      </c>
      <c r="I59" s="178">
        <v>1.15</v>
      </c>
      <c r="J59" s="128"/>
      <c r="K59" s="128"/>
      <c r="L59" s="128"/>
      <c r="M59" s="128"/>
      <c r="N59" s="128"/>
    </row>
    <row r="60" ht="129.75" customHeight="1">
      <c r="A60" s="172"/>
      <c r="B60" s="173" t="s">
        <v>88</v>
      </c>
      <c r="C60" s="174" t="str">
        <f t="shared" si="8"/>
        <v>#REF!</v>
      </c>
      <c r="D60" s="175" t="str">
        <f t="shared" si="9"/>
        <v>  0.62   </v>
      </c>
      <c r="E60" s="176" t="str">
        <f t="shared" si="10"/>
        <v>#REF!</v>
      </c>
      <c r="F60" s="172"/>
      <c r="G60" s="172"/>
      <c r="H60" s="177">
        <v>0.68</v>
      </c>
      <c r="I60" s="178">
        <v>1.3</v>
      </c>
      <c r="J60" s="128"/>
      <c r="K60" s="128"/>
      <c r="L60" s="128"/>
      <c r="M60" s="128"/>
      <c r="N60" s="128"/>
    </row>
    <row r="61" ht="56.25" customHeight="1">
      <c r="A61" s="172"/>
      <c r="B61" s="173" t="s">
        <v>89</v>
      </c>
      <c r="C61" s="174" t="str">
        <f t="shared" si="8"/>
        <v>#REF!</v>
      </c>
      <c r="D61" s="175" t="str">
        <f t="shared" si="9"/>
        <v>  0.65   </v>
      </c>
      <c r="E61" s="176" t="str">
        <f t="shared" si="10"/>
        <v>#REF!</v>
      </c>
      <c r="F61" s="172"/>
      <c r="G61" s="172"/>
      <c r="H61" s="177">
        <v>0.7</v>
      </c>
      <c r="I61" s="178">
        <v>1.35</v>
      </c>
      <c r="J61" s="128"/>
      <c r="K61" s="128"/>
      <c r="L61" s="128"/>
      <c r="M61" s="128"/>
      <c r="N61" s="128"/>
    </row>
    <row r="62" ht="71.25" customHeight="1">
      <c r="A62" s="179"/>
      <c r="B62" s="180" t="s">
        <v>90</v>
      </c>
      <c r="C62" s="181" t="str">
        <f t="shared" si="8"/>
        <v>#REF!</v>
      </c>
      <c r="D62" s="182" t="str">
        <f t="shared" si="9"/>
        <v>  0.67   </v>
      </c>
      <c r="E62" s="183" t="str">
        <f t="shared" si="10"/>
        <v>#REF!</v>
      </c>
      <c r="F62" s="179"/>
      <c r="G62" s="172"/>
      <c r="H62" s="184">
        <v>0.73</v>
      </c>
      <c r="I62" s="185">
        <v>1.4</v>
      </c>
      <c r="J62" s="128"/>
      <c r="K62" s="128"/>
      <c r="L62" s="128"/>
      <c r="M62" s="128"/>
      <c r="N62" s="128"/>
    </row>
    <row r="63" ht="141.0" customHeight="1">
      <c r="A63" s="163" t="s">
        <v>91</v>
      </c>
      <c r="B63" s="164" t="s">
        <v>86</v>
      </c>
      <c r="C63" s="165" t="str">
        <f t="shared" si="8"/>
        <v>#REF!</v>
      </c>
      <c r="D63" s="166" t="str">
        <f t="shared" si="9"/>
        <v>  0.58   </v>
      </c>
      <c r="E63" s="167" t="str">
        <f t="shared" si="10"/>
        <v>#REF!</v>
      </c>
      <c r="F63" s="168" t="str">
        <f>SUM(E63:E67)</f>
        <v>#REF!</v>
      </c>
      <c r="G63" s="172"/>
      <c r="H63" s="170">
        <v>0.62</v>
      </c>
      <c r="I63" s="171">
        <v>1.2</v>
      </c>
      <c r="J63" s="128"/>
      <c r="K63" s="128"/>
      <c r="L63" s="128"/>
      <c r="M63" s="128"/>
      <c r="N63" s="128"/>
    </row>
    <row r="64" ht="12.75" customHeight="1">
      <c r="A64" s="172"/>
      <c r="B64" s="173" t="s">
        <v>87</v>
      </c>
      <c r="C64" s="174" t="str">
        <f t="shared" si="8"/>
        <v>#REF!</v>
      </c>
      <c r="D64" s="175" t="str">
        <f t="shared" si="9"/>
        <v>  0.68   </v>
      </c>
      <c r="E64" s="176" t="str">
        <f t="shared" si="10"/>
        <v>#REF!</v>
      </c>
      <c r="F64" s="172"/>
      <c r="G64" s="172"/>
      <c r="H64" s="177">
        <v>0.72</v>
      </c>
      <c r="I64" s="178">
        <v>1.4</v>
      </c>
      <c r="J64" s="128"/>
      <c r="K64" s="128"/>
      <c r="L64" s="128"/>
      <c r="M64" s="128"/>
      <c r="N64" s="128"/>
    </row>
    <row r="65" ht="141.0" customHeight="1">
      <c r="A65" s="172"/>
      <c r="B65" s="173" t="s">
        <v>88</v>
      </c>
      <c r="C65" s="174" t="str">
        <f t="shared" si="8"/>
        <v>#REF!</v>
      </c>
      <c r="D65" s="175" t="str">
        <f t="shared" si="9"/>
        <v>  0.74   </v>
      </c>
      <c r="E65" s="176" t="str">
        <f t="shared" si="10"/>
        <v>#REF!</v>
      </c>
      <c r="F65" s="172"/>
      <c r="G65" s="172"/>
      <c r="H65" s="177">
        <v>0.81</v>
      </c>
      <c r="I65" s="178">
        <v>1.55</v>
      </c>
      <c r="J65" s="128"/>
      <c r="K65" s="128"/>
      <c r="L65" s="128"/>
      <c r="M65" s="128"/>
      <c r="N65" s="128"/>
    </row>
    <row r="66" ht="12.75" customHeight="1">
      <c r="A66" s="172"/>
      <c r="B66" s="173" t="s">
        <v>89</v>
      </c>
      <c r="C66" s="174" t="str">
        <f t="shared" si="8"/>
        <v>#REF!</v>
      </c>
      <c r="D66" s="175" t="str">
        <f t="shared" si="9"/>
        <v>  0.76   </v>
      </c>
      <c r="E66" s="176" t="str">
        <f t="shared" si="10"/>
        <v>#REF!</v>
      </c>
      <c r="F66" s="172"/>
      <c r="G66" s="172"/>
      <c r="H66" s="177">
        <v>0.84</v>
      </c>
      <c r="I66" s="178">
        <v>1.6</v>
      </c>
      <c r="J66" s="128"/>
      <c r="K66" s="128"/>
      <c r="L66" s="128"/>
      <c r="M66" s="128"/>
      <c r="N66" s="128"/>
    </row>
    <row r="67" ht="12.75" customHeight="1">
      <c r="A67" s="179"/>
      <c r="B67" s="180" t="s">
        <v>90</v>
      </c>
      <c r="C67" s="181" t="str">
        <f t="shared" si="8"/>
        <v>#REF!</v>
      </c>
      <c r="D67" s="182" t="str">
        <f t="shared" si="9"/>
        <v>  0.82   </v>
      </c>
      <c r="E67" s="183" t="str">
        <f t="shared" si="10"/>
        <v>#REF!</v>
      </c>
      <c r="F67" s="179"/>
      <c r="G67" s="172"/>
      <c r="H67" s="184">
        <v>0.88</v>
      </c>
      <c r="I67" s="185">
        <v>1.7</v>
      </c>
      <c r="J67" s="128"/>
      <c r="K67" s="128"/>
      <c r="L67" s="128"/>
      <c r="M67" s="128"/>
      <c r="N67" s="128"/>
    </row>
    <row r="68" ht="12.75" customHeight="1">
      <c r="A68" s="163" t="s">
        <v>92</v>
      </c>
      <c r="B68" s="164" t="s">
        <v>86</v>
      </c>
      <c r="C68" s="165" t="str">
        <f t="shared" si="8"/>
        <v>#REF!</v>
      </c>
      <c r="D68" s="166" t="str">
        <f t="shared" si="9"/>
        <v>  0.96   </v>
      </c>
      <c r="E68" s="167" t="str">
        <f t="shared" si="10"/>
        <v>#REF!</v>
      </c>
      <c r="F68" s="168" t="str">
        <f>SUM(E68:E72)</f>
        <v>#REF!</v>
      </c>
      <c r="G68" s="172"/>
      <c r="H68" s="170">
        <v>1.04</v>
      </c>
      <c r="I68" s="171">
        <v>2.0</v>
      </c>
      <c r="J68" s="128"/>
      <c r="K68" s="128"/>
      <c r="L68" s="128"/>
      <c r="M68" s="128"/>
      <c r="N68" s="128"/>
    </row>
    <row r="69" ht="12.75" customHeight="1">
      <c r="A69" s="172"/>
      <c r="B69" s="173" t="s">
        <v>87</v>
      </c>
      <c r="C69" s="174" t="str">
        <f t="shared" si="8"/>
        <v>#REF!</v>
      </c>
      <c r="D69" s="175" t="str">
        <f t="shared" si="9"/>
        <v>  1.10   </v>
      </c>
      <c r="E69" s="176" t="str">
        <f t="shared" si="10"/>
        <v>#REF!</v>
      </c>
      <c r="F69" s="172"/>
      <c r="G69" s="172"/>
      <c r="H69" s="177">
        <v>1.2</v>
      </c>
      <c r="I69" s="178">
        <v>2.3</v>
      </c>
      <c r="J69" s="128"/>
      <c r="K69" s="128"/>
      <c r="L69" s="128"/>
      <c r="M69" s="128"/>
      <c r="N69" s="128"/>
    </row>
    <row r="70" ht="12.75" customHeight="1">
      <c r="A70" s="172"/>
      <c r="B70" s="173" t="s">
        <v>88</v>
      </c>
      <c r="C70" s="174" t="str">
        <f t="shared" si="8"/>
        <v>#REF!</v>
      </c>
      <c r="D70" s="175" t="str">
        <f t="shared" si="9"/>
        <v>  1.25   </v>
      </c>
      <c r="E70" s="176" t="str">
        <f t="shared" si="10"/>
        <v>#REF!</v>
      </c>
      <c r="F70" s="172"/>
      <c r="G70" s="172"/>
      <c r="H70" s="177">
        <v>1.35</v>
      </c>
      <c r="I70" s="178">
        <v>2.6</v>
      </c>
      <c r="J70" s="128"/>
      <c r="K70" s="128"/>
      <c r="L70" s="128"/>
      <c r="M70" s="128"/>
      <c r="N70" s="128"/>
    </row>
    <row r="71" ht="12.75" customHeight="1">
      <c r="A71" s="172"/>
      <c r="B71" s="186" t="s">
        <v>89</v>
      </c>
      <c r="C71" s="174" t="str">
        <f t="shared" si="8"/>
        <v>#REF!</v>
      </c>
      <c r="D71" s="175" t="str">
        <f t="shared" si="9"/>
        <v>  1.30   </v>
      </c>
      <c r="E71" s="176" t="str">
        <f t="shared" si="10"/>
        <v>#REF!</v>
      </c>
      <c r="F71" s="172"/>
      <c r="G71" s="172"/>
      <c r="H71" s="177">
        <v>1.4</v>
      </c>
      <c r="I71" s="178">
        <v>2.7</v>
      </c>
      <c r="J71" s="128"/>
      <c r="K71" s="128"/>
      <c r="L71" s="128"/>
      <c r="M71" s="128"/>
      <c r="N71" s="128"/>
    </row>
    <row r="72" ht="12.75" customHeight="1">
      <c r="A72" s="179"/>
      <c r="B72" s="180" t="s">
        <v>90</v>
      </c>
      <c r="C72" s="181" t="str">
        <f t="shared" si="8"/>
        <v>#REF!</v>
      </c>
      <c r="D72" s="182" t="str">
        <f t="shared" si="9"/>
        <v>  1.35   </v>
      </c>
      <c r="E72" s="183" t="str">
        <f t="shared" si="10"/>
        <v>#REF!</v>
      </c>
      <c r="F72" s="179"/>
      <c r="G72" s="179"/>
      <c r="H72" s="184">
        <v>1.45</v>
      </c>
      <c r="I72" s="185">
        <v>2.8</v>
      </c>
      <c r="J72" s="128"/>
      <c r="K72" s="128"/>
      <c r="L72" s="128"/>
      <c r="M72" s="128"/>
      <c r="N72" s="128"/>
    </row>
    <row r="73" ht="30.0" customHeight="1">
      <c r="A73" s="187"/>
      <c r="B73" s="187"/>
      <c r="C73" s="187"/>
      <c r="D73" s="187"/>
      <c r="E73" s="188"/>
      <c r="F73" s="187"/>
      <c r="G73" s="187"/>
      <c r="H73" s="187"/>
      <c r="I73" s="187"/>
      <c r="J73" s="187"/>
      <c r="K73" s="187"/>
      <c r="L73" s="187"/>
      <c r="M73" s="187"/>
      <c r="N73" s="187"/>
    </row>
    <row r="74" ht="36.75" customHeight="1">
      <c r="A74" s="128"/>
      <c r="B74" s="130" t="s">
        <v>93</v>
      </c>
      <c r="C74" s="128"/>
      <c r="D74" s="128"/>
      <c r="E74" s="128"/>
      <c r="F74" s="128"/>
      <c r="G74" s="128"/>
      <c r="H74" s="129"/>
      <c r="I74" s="128"/>
      <c r="J74" s="128"/>
      <c r="K74" s="128"/>
      <c r="L74" s="128"/>
      <c r="M74" s="128"/>
      <c r="N74" s="128"/>
    </row>
    <row r="75" ht="60.75" customHeight="1">
      <c r="A75" s="1"/>
      <c r="B75" s="189" t="s">
        <v>2</v>
      </c>
      <c r="C75" s="133" t="s">
        <v>28</v>
      </c>
      <c r="D75" s="1"/>
      <c r="E75" s="104"/>
      <c r="F75" s="1"/>
      <c r="G75" s="1"/>
      <c r="H75" s="1"/>
      <c r="I75" s="1"/>
      <c r="J75" s="1"/>
      <c r="K75" s="1"/>
      <c r="L75" s="1"/>
      <c r="M75" s="1"/>
      <c r="N75" s="1"/>
    </row>
    <row r="76" ht="42.0" customHeight="1">
      <c r="A76" s="1"/>
      <c r="B76" s="141" t="s">
        <v>94</v>
      </c>
      <c r="C76" s="23" t="str">
        <f>C78*3/6</f>
        <v>  1.40   </v>
      </c>
      <c r="D76" s="1"/>
      <c r="E76" s="104"/>
      <c r="F76" s="1"/>
      <c r="G76" s="1"/>
      <c r="H76" s="4"/>
      <c r="I76" s="4"/>
      <c r="J76" s="4"/>
      <c r="K76" s="4"/>
      <c r="L76" s="4"/>
      <c r="M76" s="4"/>
      <c r="N76" s="4"/>
    </row>
    <row r="77" ht="42.0" customHeight="1">
      <c r="A77" s="1"/>
      <c r="B77" s="190" t="s">
        <v>95</v>
      </c>
      <c r="C77" s="31" t="str">
        <f>C78*3/5</f>
        <v>  1.68   </v>
      </c>
      <c r="D77" s="1"/>
      <c r="E77" s="104"/>
      <c r="F77" s="1"/>
      <c r="G77" s="1"/>
      <c r="H77" s="4"/>
      <c r="I77" s="4"/>
      <c r="J77" s="4"/>
      <c r="K77" s="4"/>
      <c r="L77" s="4"/>
      <c r="M77" s="4"/>
      <c r="N77" s="4"/>
    </row>
    <row r="78" ht="42.0" customHeight="1">
      <c r="A78" s="4"/>
      <c r="B78" s="191" t="s">
        <v>96</v>
      </c>
      <c r="C78" s="38" t="str">
        <f>D27</f>
        <v>  2.80   </v>
      </c>
      <c r="D78" s="1"/>
      <c r="E78" s="104"/>
      <c r="F78" s="1"/>
      <c r="G78" s="1"/>
      <c r="H78" s="4"/>
      <c r="I78" s="4"/>
      <c r="J78" s="4"/>
      <c r="K78" s="4"/>
      <c r="L78" s="4"/>
      <c r="M78" s="4"/>
      <c r="N78" s="4"/>
    </row>
    <row r="79" ht="27.75" customHeight="1">
      <c r="A79" s="1"/>
      <c r="B79" s="1"/>
      <c r="C79" s="1"/>
      <c r="D79" s="1"/>
      <c r="E79" s="1"/>
      <c r="F79" s="1"/>
      <c r="G79" s="1"/>
      <c r="H79" s="104"/>
      <c r="I79" s="1"/>
      <c r="J79" s="1"/>
      <c r="K79" s="1"/>
      <c r="L79" s="1"/>
      <c r="M79" s="1"/>
      <c r="N79" s="1"/>
    </row>
    <row r="80" ht="12.75" customHeight="1">
      <c r="A80" s="1"/>
      <c r="B80" s="130" t="s">
        <v>97</v>
      </c>
      <c r="C80" s="1"/>
      <c r="D80" s="1"/>
      <c r="E80" s="1"/>
      <c r="F80" s="1"/>
      <c r="G80" s="1"/>
      <c r="H80" s="104"/>
      <c r="I80" s="1"/>
      <c r="J80" s="1"/>
      <c r="K80" s="1"/>
      <c r="L80" s="1"/>
      <c r="M80" s="1"/>
      <c r="N80" s="1"/>
    </row>
    <row r="81" ht="12.75" customHeight="1">
      <c r="A81" s="1"/>
      <c r="B81" s="1"/>
      <c r="C81" s="1"/>
      <c r="D81" s="1"/>
      <c r="E81" s="1"/>
      <c r="F81" s="1"/>
      <c r="G81" s="1"/>
      <c r="H81" s="104"/>
      <c r="I81" s="1"/>
      <c r="J81" s="1"/>
      <c r="K81" s="1"/>
      <c r="L81" s="1"/>
      <c r="M81" s="1"/>
      <c r="N81" s="1"/>
    </row>
    <row r="82" ht="28.5" customHeight="1">
      <c r="A82" s="1"/>
      <c r="B82" s="1"/>
      <c r="C82" s="192" t="s">
        <v>98</v>
      </c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7"/>
    </row>
    <row r="83" ht="96.75" customHeight="1">
      <c r="A83" s="1"/>
      <c r="B83" s="13" t="s">
        <v>99</v>
      </c>
      <c r="C83" s="194" t="s">
        <v>100</v>
      </c>
      <c r="D83" s="195" t="s">
        <v>101</v>
      </c>
      <c r="E83" s="195" t="s">
        <v>102</v>
      </c>
      <c r="F83" s="195" t="s">
        <v>103</v>
      </c>
      <c r="G83" s="195" t="s">
        <v>104</v>
      </c>
      <c r="H83" s="195" t="s">
        <v>105</v>
      </c>
      <c r="I83" s="196" t="s">
        <v>106</v>
      </c>
      <c r="J83" s="195" t="s">
        <v>107</v>
      </c>
      <c r="K83" s="195" t="s">
        <v>108</v>
      </c>
      <c r="L83" s="195" t="s">
        <v>109</v>
      </c>
      <c r="M83" s="195" t="s">
        <v>110</v>
      </c>
      <c r="N83" s="197" t="s">
        <v>111</v>
      </c>
    </row>
    <row r="84" ht="33.0" customHeight="1">
      <c r="A84" s="1"/>
      <c r="B84" s="134" t="s">
        <v>112</v>
      </c>
      <c r="C84" s="198">
        <v>3.08</v>
      </c>
      <c r="D84" s="199">
        <v>3.69</v>
      </c>
      <c r="E84" s="199" t="s">
        <v>113</v>
      </c>
      <c r="F84" s="200">
        <v>4.31</v>
      </c>
      <c r="G84" s="199">
        <v>3.08</v>
      </c>
      <c r="H84" s="199" t="s">
        <v>114</v>
      </c>
      <c r="I84" s="199" t="s">
        <v>115</v>
      </c>
      <c r="J84" s="199" t="s">
        <v>113</v>
      </c>
      <c r="K84" s="199" t="s">
        <v>116</v>
      </c>
      <c r="L84" s="199" t="s">
        <v>115</v>
      </c>
      <c r="M84" s="199" t="s">
        <v>113</v>
      </c>
      <c r="N84" s="201">
        <v>4.31</v>
      </c>
    </row>
    <row r="85" ht="33.0" customHeight="1">
      <c r="A85" s="1"/>
      <c r="B85" s="141" t="s">
        <v>117</v>
      </c>
      <c r="C85" s="202" t="s">
        <v>118</v>
      </c>
      <c r="D85" s="203" t="s">
        <v>119</v>
      </c>
      <c r="E85" s="203" t="s">
        <v>120</v>
      </c>
      <c r="F85" s="204" t="s">
        <v>121</v>
      </c>
      <c r="G85" s="203" t="s">
        <v>118</v>
      </c>
      <c r="H85" s="203" t="s">
        <v>114</v>
      </c>
      <c r="I85" s="203" t="s">
        <v>119</v>
      </c>
      <c r="J85" s="203" t="s">
        <v>120</v>
      </c>
      <c r="K85" s="203" t="s">
        <v>121</v>
      </c>
      <c r="L85" s="203" t="s">
        <v>119</v>
      </c>
      <c r="M85" s="203" t="s">
        <v>120</v>
      </c>
      <c r="N85" s="205">
        <v>2.77</v>
      </c>
    </row>
    <row r="86" ht="33.0" customHeight="1">
      <c r="A86" s="1"/>
      <c r="B86" s="148" t="s">
        <v>122</v>
      </c>
      <c r="C86" s="206" t="s">
        <v>123</v>
      </c>
      <c r="D86" s="207" t="s">
        <v>124</v>
      </c>
      <c r="E86" s="207" t="s">
        <v>125</v>
      </c>
      <c r="F86" s="208" t="s">
        <v>126</v>
      </c>
      <c r="G86" s="207" t="s">
        <v>123</v>
      </c>
      <c r="H86" s="207" t="s">
        <v>114</v>
      </c>
      <c r="I86" s="207" t="s">
        <v>124</v>
      </c>
      <c r="J86" s="207" t="s">
        <v>125</v>
      </c>
      <c r="K86" s="207" t="s">
        <v>126</v>
      </c>
      <c r="L86" s="207" t="s">
        <v>124</v>
      </c>
      <c r="M86" s="207" t="s">
        <v>125</v>
      </c>
      <c r="N86" s="209">
        <v>2.19</v>
      </c>
    </row>
    <row r="87" ht="15.75" customHeight="1">
      <c r="A87" s="1"/>
      <c r="B87" s="1"/>
      <c r="C87" s="1"/>
      <c r="D87" s="1"/>
      <c r="E87" s="1"/>
      <c r="F87" s="104"/>
      <c r="G87" s="1"/>
      <c r="H87" s="1"/>
      <c r="I87" s="1"/>
      <c r="J87" s="1"/>
      <c r="K87" s="1"/>
      <c r="L87" s="1"/>
      <c r="M87" s="1"/>
      <c r="N87" s="1"/>
    </row>
    <row r="88" ht="34.5" customHeight="1">
      <c r="A88" s="1"/>
      <c r="B88" s="130" t="s">
        <v>127</v>
      </c>
      <c r="C88" s="1"/>
      <c r="D88" s="1"/>
      <c r="E88" s="1"/>
      <c r="F88" s="104"/>
      <c r="G88" s="1"/>
      <c r="H88" s="1"/>
      <c r="I88" s="1"/>
      <c r="J88" s="1"/>
      <c r="K88" s="1"/>
      <c r="L88" s="1"/>
      <c r="M88" s="1"/>
      <c r="N88" s="1"/>
    </row>
    <row r="89" ht="68.25" customHeight="1">
      <c r="A89" s="1"/>
      <c r="B89" s="13" t="s">
        <v>99</v>
      </c>
      <c r="C89" s="210" t="s">
        <v>128</v>
      </c>
      <c r="D89" s="211" t="s">
        <v>129</v>
      </c>
      <c r="E89" s="15" t="s">
        <v>130</v>
      </c>
      <c r="F89" s="104"/>
      <c r="G89" s="1"/>
      <c r="H89" s="1"/>
      <c r="I89" s="1"/>
      <c r="J89" s="1"/>
      <c r="K89" s="1"/>
      <c r="L89" s="1"/>
      <c r="M89" s="1"/>
      <c r="N89" s="1"/>
    </row>
    <row r="90" ht="72.0" customHeight="1">
      <c r="A90" s="1"/>
      <c r="B90" s="134" t="s">
        <v>112</v>
      </c>
      <c r="C90" s="135" t="str">
        <f>Formazione!C5</f>
        <v>4,983</v>
      </c>
      <c r="D90" s="212">
        <v>4.31</v>
      </c>
      <c r="E90" s="213" t="str">
        <f t="shared" ref="E90:E92" si="11">C90*D90</f>
        <v>21,476.73</v>
      </c>
      <c r="F90" s="104"/>
      <c r="G90" s="1"/>
      <c r="H90" s="1"/>
      <c r="I90" s="1"/>
      <c r="J90" s="1"/>
      <c r="K90" s="1"/>
      <c r="L90" s="1"/>
      <c r="M90" s="1"/>
      <c r="N90" s="1"/>
    </row>
    <row r="91" ht="72.0" customHeight="1">
      <c r="A91" s="1"/>
      <c r="B91" s="141" t="s">
        <v>117</v>
      </c>
      <c r="C91" s="21" t="str">
        <f>Formazione!C6</f>
        <v>162,430</v>
      </c>
      <c r="D91" s="214" t="s">
        <v>121</v>
      </c>
      <c r="E91" s="215" t="str">
        <f t="shared" si="11"/>
        <v>#VALUE!</v>
      </c>
      <c r="F91" s="104"/>
      <c r="G91" s="1"/>
      <c r="H91" s="1"/>
      <c r="I91" s="1"/>
      <c r="J91" s="1"/>
      <c r="K91" s="1"/>
      <c r="L91" s="1"/>
      <c r="M91" s="1"/>
      <c r="N91" s="1"/>
    </row>
    <row r="92" ht="72.0" customHeight="1">
      <c r="A92" s="1"/>
      <c r="B92" s="148" t="s">
        <v>122</v>
      </c>
      <c r="C92" s="97" t="str">
        <f>Formazione!C7</f>
        <v>96,328</v>
      </c>
      <c r="D92" s="216" t="s">
        <v>126</v>
      </c>
      <c r="E92" s="217" t="str">
        <f t="shared" si="11"/>
        <v>#VALUE!</v>
      </c>
      <c r="F92" s="104"/>
      <c r="G92" s="1"/>
      <c r="H92" s="1"/>
      <c r="I92" s="1"/>
      <c r="J92" s="1"/>
      <c r="K92" s="1"/>
      <c r="L92" s="1"/>
      <c r="M92" s="1"/>
      <c r="N92" s="1"/>
    </row>
    <row r="93" ht="36.75" customHeight="1">
      <c r="A93" s="1"/>
      <c r="B93" s="218" t="s">
        <v>131</v>
      </c>
      <c r="C93" s="219" t="str">
        <f>SUM(C90:C92)</f>
        <v>263,741</v>
      </c>
      <c r="D93" s="1"/>
      <c r="E93" s="220" t="str">
        <f>SUM(E90:E92)</f>
        <v>#VALUE!</v>
      </c>
      <c r="F93" s="104"/>
      <c r="G93" s="1"/>
      <c r="H93" s="1"/>
      <c r="I93" s="1"/>
      <c r="J93" s="1"/>
      <c r="K93" s="1"/>
      <c r="L93" s="1"/>
      <c r="M93" s="1"/>
      <c r="N93" s="1"/>
    </row>
    <row r="94" ht="22.5" customHeight="1">
      <c r="A94" s="1"/>
      <c r="B94" s="1"/>
      <c r="C94" s="1"/>
      <c r="D94" s="1"/>
      <c r="E94" s="1"/>
      <c r="F94" s="104"/>
      <c r="G94" s="1"/>
      <c r="H94" s="1"/>
      <c r="I94" s="1"/>
      <c r="J94" s="1"/>
      <c r="K94" s="1"/>
      <c r="L94" s="1"/>
      <c r="M94" s="1"/>
      <c r="N94" s="1"/>
    </row>
    <row r="95" ht="98.25" customHeight="1">
      <c r="A95" s="1"/>
      <c r="B95" s="221" t="s">
        <v>132</v>
      </c>
      <c r="C95" s="60"/>
      <c r="D95" s="1"/>
      <c r="E95" s="1"/>
      <c r="F95" s="1"/>
      <c r="G95" s="1"/>
      <c r="H95" s="104"/>
      <c r="I95" s="1"/>
      <c r="J95" s="1"/>
      <c r="K95" s="1"/>
      <c r="L95" s="1"/>
      <c r="M95" s="1"/>
      <c r="N95" s="1"/>
    </row>
    <row r="96" ht="30.75" customHeight="1">
      <c r="A96" s="1"/>
      <c r="B96" s="189" t="s">
        <v>2</v>
      </c>
      <c r="C96" s="133" t="s">
        <v>28</v>
      </c>
      <c r="D96" s="1"/>
      <c r="E96" s="1"/>
      <c r="F96" s="1"/>
      <c r="G96" s="1"/>
      <c r="H96" s="104"/>
      <c r="I96" s="1"/>
      <c r="J96" s="1"/>
      <c r="K96" s="1"/>
      <c r="L96" s="1"/>
      <c r="M96" s="1"/>
      <c r="N96" s="1"/>
    </row>
    <row r="97" ht="40.5" customHeight="1">
      <c r="A97" s="1"/>
      <c r="B97" s="141" t="s">
        <v>133</v>
      </c>
      <c r="C97" s="222" t="str">
        <f>D23</f>
        <v>  1.60   </v>
      </c>
      <c r="D97" s="1"/>
      <c r="E97" s="1"/>
      <c r="F97" s="1"/>
      <c r="G97" s="1"/>
      <c r="H97" s="104"/>
      <c r="I97" s="1"/>
      <c r="J97" s="1"/>
      <c r="K97" s="1"/>
      <c r="L97" s="1"/>
      <c r="M97" s="1"/>
      <c r="N97" s="1"/>
    </row>
    <row r="98" ht="40.5" customHeight="1">
      <c r="A98" s="1"/>
      <c r="B98" s="190" t="s">
        <v>134</v>
      </c>
      <c r="C98" s="92" t="str">
        <f>C97*6/5</f>
        <v>  1.92   </v>
      </c>
      <c r="D98" s="1"/>
      <c r="E98" s="1"/>
      <c r="F98" s="1"/>
      <c r="G98" s="1"/>
      <c r="H98" s="104"/>
      <c r="I98" s="1"/>
      <c r="J98" s="1"/>
      <c r="K98" s="1"/>
      <c r="L98" s="1"/>
      <c r="M98" s="1"/>
      <c r="N98" s="1"/>
    </row>
    <row r="99" ht="40.5" customHeight="1">
      <c r="A99" s="1"/>
      <c r="B99" s="191" t="s">
        <v>135</v>
      </c>
      <c r="C99" s="98" t="str">
        <f>C97*6/3</f>
        <v>  3.20   </v>
      </c>
      <c r="D99" s="1"/>
      <c r="E99" s="1"/>
      <c r="F99" s="1"/>
      <c r="G99" s="1"/>
      <c r="H99" s="104"/>
      <c r="I99" s="1"/>
      <c r="J99" s="1"/>
      <c r="K99" s="1"/>
      <c r="L99" s="1"/>
      <c r="M99" s="1"/>
      <c r="N99" s="1"/>
    </row>
    <row r="100" ht="12.75" customHeight="1">
      <c r="A100" s="1"/>
      <c r="B100" s="1"/>
      <c r="C100" s="1"/>
      <c r="D100" s="1"/>
      <c r="E100" s="1"/>
      <c r="F100" s="1"/>
      <c r="G100" s="1"/>
      <c r="H100" s="104"/>
      <c r="I100" s="1"/>
      <c r="J100" s="1"/>
      <c r="K100" s="1"/>
      <c r="L100" s="1"/>
      <c r="M100" s="1"/>
      <c r="N100" s="1"/>
    </row>
  </sheetData>
  <mergeCells count="54">
    <mergeCell ref="G28:H28"/>
    <mergeCell ref="G29:H29"/>
    <mergeCell ref="G16:H16"/>
    <mergeCell ref="B33:G33"/>
    <mergeCell ref="G17:H17"/>
    <mergeCell ref="G19:H19"/>
    <mergeCell ref="F20:F30"/>
    <mergeCell ref="G20:H20"/>
    <mergeCell ref="G21:H21"/>
    <mergeCell ref="G30:H30"/>
    <mergeCell ref="G32:H32"/>
    <mergeCell ref="G34:H34"/>
    <mergeCell ref="G44:H44"/>
    <mergeCell ref="F45:F48"/>
    <mergeCell ref="G45:H45"/>
    <mergeCell ref="G46:H46"/>
    <mergeCell ref="G54:H54"/>
    <mergeCell ref="G58:G72"/>
    <mergeCell ref="G47:H47"/>
    <mergeCell ref="G48:H48"/>
    <mergeCell ref="C82:N82"/>
    <mergeCell ref="K45:K48"/>
    <mergeCell ref="G51:H51"/>
    <mergeCell ref="G52:H52"/>
    <mergeCell ref="G53:H53"/>
    <mergeCell ref="F63:F67"/>
    <mergeCell ref="A58:A62"/>
    <mergeCell ref="A63:A67"/>
    <mergeCell ref="D36:E36"/>
    <mergeCell ref="D38:E38"/>
    <mergeCell ref="A68:A72"/>
    <mergeCell ref="F68:F72"/>
    <mergeCell ref="B95:C95"/>
    <mergeCell ref="F52:F54"/>
    <mergeCell ref="F58:F62"/>
    <mergeCell ref="G8:H8"/>
    <mergeCell ref="G9:H9"/>
    <mergeCell ref="F6:F9"/>
    <mergeCell ref="F12:F14"/>
    <mergeCell ref="G12:H12"/>
    <mergeCell ref="G13:H13"/>
    <mergeCell ref="B1:G1"/>
    <mergeCell ref="B2:G2"/>
    <mergeCell ref="G5:H5"/>
    <mergeCell ref="G6:H6"/>
    <mergeCell ref="G7:H7"/>
    <mergeCell ref="G11:H11"/>
    <mergeCell ref="G14:H14"/>
    <mergeCell ref="G22:H22"/>
    <mergeCell ref="G23:H23"/>
    <mergeCell ref="G24:H24"/>
    <mergeCell ref="G25:H25"/>
    <mergeCell ref="G26:H26"/>
    <mergeCell ref="G27:H27"/>
  </mergeCells>
  <printOptions horizontalCentered="1"/>
  <pageMargins bottom="0.15748031496062992" footer="0.0" header="0.0" left="0.2362204724409449" right="0.2362204724409449" top="0.15748031496062992"/>
  <pageSetup fitToHeight="0" paperSize="8" orientation="landscape"/>
  <headerFooter>
    <oddFooter>&amp;C&amp;D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71"/>
    <col customWidth="1" min="2" max="2" width="84.43"/>
    <col customWidth="1" min="3" max="3" width="25.71"/>
    <col customWidth="1" min="4" max="4" width="17.14"/>
    <col customWidth="1" min="5" max="5" width="21.71"/>
    <col customWidth="1" min="6" max="6" width="20.14"/>
    <col customWidth="1" min="7" max="7" width="15.86"/>
    <col customWidth="1" min="8" max="8" width="21.71"/>
    <col customWidth="1" hidden="1" min="9" max="9" width="23.43"/>
    <col customWidth="1" hidden="1" min="10" max="10" width="16.43"/>
    <col customWidth="1" hidden="1" min="11" max="11" width="17.14"/>
    <col customWidth="1" min="12" max="12" width="14.57"/>
    <col customWidth="1" min="13" max="13" width="17.29"/>
    <col customWidth="1" min="14" max="14" width="14.57"/>
  </cols>
  <sheetData>
    <row r="1" ht="55.5" customHeight="1">
      <c r="A1" s="113"/>
      <c r="B1" s="2" t="s">
        <v>136</v>
      </c>
      <c r="H1" s="3"/>
      <c r="I1" s="3"/>
      <c r="J1" s="223"/>
      <c r="K1" s="113"/>
      <c r="L1" s="113"/>
      <c r="M1" s="113"/>
      <c r="N1" s="113"/>
    </row>
    <row r="2" ht="5.25" customHeight="1">
      <c r="A2" s="224"/>
      <c r="B2" s="5"/>
      <c r="H2" s="12"/>
      <c r="I2" s="224"/>
      <c r="J2" s="225"/>
      <c r="K2" s="113"/>
      <c r="L2" s="224"/>
      <c r="M2" s="224"/>
      <c r="N2" s="224"/>
    </row>
    <row r="3" ht="30.75" customHeight="1">
      <c r="A3" s="224"/>
      <c r="B3" s="226" t="s">
        <v>137</v>
      </c>
      <c r="C3" s="227">
        <v>3.187690461E7</v>
      </c>
      <c r="D3" s="9"/>
      <c r="E3" s="9"/>
      <c r="F3" s="10"/>
      <c r="G3" s="224"/>
      <c r="H3" s="224"/>
      <c r="I3" s="224"/>
      <c r="J3" s="225"/>
      <c r="K3" s="113"/>
      <c r="L3" s="224"/>
      <c r="M3" s="224"/>
      <c r="N3" s="224"/>
    </row>
    <row r="4" ht="30.75" hidden="1" customHeight="1">
      <c r="A4" s="224"/>
      <c r="B4" s="228" t="s">
        <v>138</v>
      </c>
      <c r="C4" s="229">
        <v>1091103.0800000036</v>
      </c>
      <c r="D4" s="230" t="s">
        <v>139</v>
      </c>
      <c r="I4" s="224"/>
      <c r="J4" s="225"/>
      <c r="K4" s="113"/>
      <c r="L4" s="224"/>
      <c r="M4" s="224"/>
      <c r="N4" s="224"/>
    </row>
    <row r="5" ht="30.75" hidden="1" customHeight="1">
      <c r="A5" s="224"/>
      <c r="B5" s="231" t="s">
        <v>140</v>
      </c>
      <c r="C5" s="232" t="str">
        <f>C3-C4</f>
        <v>  30,785,801.53   </v>
      </c>
      <c r="D5" s="9"/>
      <c r="E5" s="9"/>
      <c r="F5" s="10"/>
      <c r="G5" s="224"/>
      <c r="H5" s="224"/>
      <c r="I5" s="224"/>
      <c r="J5" s="225"/>
      <c r="K5" s="113"/>
      <c r="L5" s="224"/>
      <c r="M5" s="224"/>
      <c r="N5" s="224"/>
    </row>
    <row r="6" ht="30.75" hidden="1" customHeight="1">
      <c r="A6" s="224"/>
      <c r="B6" s="233"/>
      <c r="C6" s="234"/>
      <c r="D6" s="9"/>
      <c r="E6" s="9"/>
      <c r="F6" s="10"/>
      <c r="G6" s="224"/>
      <c r="H6" s="224"/>
      <c r="I6" s="224"/>
      <c r="J6" s="225"/>
      <c r="K6" s="113"/>
      <c r="L6" s="224"/>
      <c r="M6" s="224"/>
      <c r="N6" s="224"/>
    </row>
    <row r="7" ht="45.75" hidden="1" customHeight="1">
      <c r="A7" s="224"/>
      <c r="B7" s="235" t="s">
        <v>141</v>
      </c>
      <c r="C7" s="232" t="str">
        <f>C5</f>
        <v>  30,785,801.53   </v>
      </c>
      <c r="D7" s="9"/>
      <c r="E7" s="9"/>
      <c r="F7" s="10"/>
      <c r="G7" s="224"/>
      <c r="H7" s="224"/>
      <c r="I7" s="224"/>
      <c r="J7" s="225"/>
      <c r="K7" s="113"/>
      <c r="L7" s="224"/>
      <c r="M7" s="224"/>
      <c r="N7" s="224"/>
    </row>
    <row r="8" ht="27.0" customHeight="1">
      <c r="A8" s="224"/>
      <c r="B8" s="5"/>
      <c r="C8" s="5"/>
      <c r="D8" s="5"/>
      <c r="E8" s="5"/>
      <c r="F8" s="5"/>
      <c r="G8" s="11"/>
      <c r="H8" s="12"/>
      <c r="I8" s="224"/>
      <c r="J8" s="236" t="s">
        <v>142</v>
      </c>
      <c r="K8" s="113"/>
      <c r="L8" s="224"/>
      <c r="M8" s="224"/>
      <c r="N8" s="224"/>
    </row>
    <row r="9" ht="52.5" customHeight="1">
      <c r="A9" s="224"/>
      <c r="B9" s="13" t="s">
        <v>2</v>
      </c>
      <c r="C9" s="14" t="s">
        <v>3</v>
      </c>
      <c r="D9" s="15" t="s">
        <v>4</v>
      </c>
      <c r="E9" s="15" t="s">
        <v>5</v>
      </c>
      <c r="F9" s="16" t="s">
        <v>6</v>
      </c>
      <c r="G9" s="16" t="s">
        <v>7</v>
      </c>
      <c r="H9" s="17"/>
      <c r="I9" s="18"/>
      <c r="J9" s="237">
        <v>0.188</v>
      </c>
      <c r="K9" s="238" t="s">
        <v>143</v>
      </c>
      <c r="L9" s="224"/>
      <c r="M9" s="224"/>
      <c r="N9" s="224"/>
    </row>
    <row r="10" ht="43.5" customHeight="1">
      <c r="A10" s="224"/>
      <c r="B10" s="20" t="s">
        <v>144</v>
      </c>
      <c r="C10" s="239" t="str">
        <f>'RILEVAZIONE COMPENSI 2023'!B5</f>
        <v>#REF!</v>
      </c>
      <c r="D10" s="222" t="str">
        <f>J10</f>
        <v>  4.43   </v>
      </c>
      <c r="E10" s="23" t="str">
        <f>C10*D10</f>
        <v>#REF!</v>
      </c>
      <c r="F10" s="24" t="str">
        <f>SUM(E10:E13)</f>
        <v>#REF!</v>
      </c>
      <c r="G10" s="52"/>
      <c r="H10" s="53"/>
      <c r="I10" s="18"/>
      <c r="J10" s="240" t="str">
        <f>ROUND(K10-(K10*$J$9),2)</f>
        <v>  4.43   </v>
      </c>
      <c r="K10" s="241">
        <v>5.45</v>
      </c>
      <c r="L10" s="224"/>
      <c r="M10" s="224"/>
      <c r="N10" s="224"/>
    </row>
    <row r="11" ht="44.25" customHeight="1">
      <c r="A11" s="224"/>
      <c r="B11" s="29" t="s">
        <v>145</v>
      </c>
      <c r="C11" s="30"/>
      <c r="D11" s="31"/>
      <c r="E11" s="31" t="str">
        <f>F81</f>
        <v>#REF!</v>
      </c>
      <c r="F11" s="32"/>
      <c r="G11" s="33" t="s">
        <v>11</v>
      </c>
      <c r="H11" s="34"/>
      <c r="I11" s="224"/>
      <c r="J11" s="225"/>
      <c r="K11" s="113"/>
      <c r="L11" s="224"/>
      <c r="M11" s="224"/>
      <c r="N11" s="224"/>
    </row>
    <row r="12" ht="50.25" customHeight="1">
      <c r="A12" s="224"/>
      <c r="B12" s="29" t="s">
        <v>146</v>
      </c>
      <c r="C12" s="30"/>
      <c r="D12" s="31"/>
      <c r="E12" s="31" t="str">
        <f>F88</f>
        <v>#REF!</v>
      </c>
      <c r="F12" s="32"/>
      <c r="G12" s="33" t="s">
        <v>13</v>
      </c>
      <c r="H12" s="34"/>
      <c r="I12" s="224"/>
      <c r="J12" s="225"/>
      <c r="K12" s="224"/>
      <c r="L12" s="224"/>
      <c r="M12" s="224"/>
      <c r="N12" s="224"/>
    </row>
    <row r="13" ht="59.25" customHeight="1">
      <c r="A13" s="224"/>
      <c r="B13" s="57" t="s">
        <v>147</v>
      </c>
      <c r="C13" s="37"/>
      <c r="D13" s="37"/>
      <c r="E13" s="38" t="str">
        <f>G94</f>
        <v>#REF!</v>
      </c>
      <c r="F13" s="39"/>
      <c r="G13" s="40" t="s">
        <v>15</v>
      </c>
      <c r="H13" s="41"/>
      <c r="I13" s="224"/>
      <c r="J13" s="225"/>
      <c r="K13" s="224"/>
      <c r="L13" s="224"/>
      <c r="M13" s="224"/>
      <c r="N13" s="224"/>
    </row>
    <row r="14" ht="10.5" customHeight="1">
      <c r="A14" s="224"/>
      <c r="B14" s="5"/>
      <c r="C14" s="5"/>
      <c r="D14" s="5"/>
      <c r="E14" s="5"/>
      <c r="F14" s="5"/>
      <c r="G14" s="11"/>
      <c r="H14" s="12"/>
      <c r="I14" s="224"/>
      <c r="J14" s="225"/>
      <c r="K14" s="224"/>
      <c r="L14" s="224"/>
      <c r="M14" s="224"/>
      <c r="N14" s="224"/>
    </row>
    <row r="15" ht="49.5" customHeight="1">
      <c r="A15" s="224"/>
      <c r="B15" s="42" t="s">
        <v>2</v>
      </c>
      <c r="C15" s="43" t="s">
        <v>16</v>
      </c>
      <c r="D15" s="44" t="s">
        <v>17</v>
      </c>
      <c r="E15" s="44" t="s">
        <v>5</v>
      </c>
      <c r="F15" s="44" t="s">
        <v>6</v>
      </c>
      <c r="G15" s="45" t="s">
        <v>7</v>
      </c>
      <c r="H15" s="46"/>
      <c r="I15" s="224"/>
      <c r="J15" s="225"/>
      <c r="K15" s="224"/>
      <c r="L15" s="224"/>
      <c r="M15" s="224"/>
      <c r="N15" s="224"/>
    </row>
    <row r="16" ht="54.75" customHeight="1">
      <c r="A16" s="224"/>
      <c r="B16" s="47" t="s">
        <v>18</v>
      </c>
      <c r="C16" s="48" t="str">
        <f>'RILEVAZIONE COMPENSI 2023'!B27</f>
        <v>#REF!</v>
      </c>
      <c r="D16" s="49">
        <v>0.2</v>
      </c>
      <c r="E16" s="50" t="str">
        <f t="shared" ref="E16:E18" si="1">C16*D16</f>
        <v>#REF!</v>
      </c>
      <c r="F16" s="51" t="str">
        <f>SUM(E16:E18)</f>
        <v>#REF!</v>
      </c>
      <c r="G16" s="52" t="s">
        <v>19</v>
      </c>
      <c r="H16" s="53"/>
      <c r="I16" s="242" t="s">
        <v>148</v>
      </c>
      <c r="J16" s="225"/>
      <c r="K16" s="224"/>
      <c r="L16" s="224"/>
      <c r="M16" s="224"/>
      <c r="N16" s="224"/>
    </row>
    <row r="17" ht="47.25" hidden="1" customHeight="1">
      <c r="A17" s="224"/>
      <c r="B17" s="29" t="s">
        <v>20</v>
      </c>
      <c r="C17" s="54" t="str">
        <f>'RILEVAZIONE COMPENSI 2023'!B28</f>
        <v>#REF!</v>
      </c>
      <c r="D17" s="24">
        <v>0.0</v>
      </c>
      <c r="E17" s="55" t="str">
        <f t="shared" si="1"/>
        <v>#REF!</v>
      </c>
      <c r="G17" s="56" t="s">
        <v>21</v>
      </c>
      <c r="H17" s="34"/>
      <c r="I17" s="242" t="s">
        <v>149</v>
      </c>
      <c r="J17" s="225"/>
      <c r="K17" s="224"/>
      <c r="L17" s="224"/>
      <c r="M17" s="224"/>
      <c r="N17" s="224"/>
    </row>
    <row r="18" ht="49.5" customHeight="1">
      <c r="A18" s="224"/>
      <c r="B18" s="57" t="s">
        <v>22</v>
      </c>
      <c r="C18" s="58" t="str">
        <f>'RILEVAZIONE COMPENSI 2023'!B26</f>
        <v>#REF!</v>
      </c>
      <c r="D18" s="59">
        <v>1.0</v>
      </c>
      <c r="E18" s="38" t="str">
        <f t="shared" si="1"/>
        <v>#REF!</v>
      </c>
      <c r="F18" s="60"/>
      <c r="G18" s="61" t="s">
        <v>23</v>
      </c>
      <c r="H18" s="41"/>
      <c r="I18" s="224"/>
      <c r="J18" s="225"/>
      <c r="K18" s="224"/>
      <c r="L18" s="224"/>
      <c r="M18" s="224"/>
      <c r="N18" s="224"/>
    </row>
    <row r="19" ht="10.5" customHeight="1">
      <c r="A19" s="224"/>
      <c r="B19" s="5"/>
      <c r="C19" s="5"/>
      <c r="D19" s="5"/>
      <c r="E19" s="5"/>
      <c r="F19" s="5"/>
      <c r="G19" s="11"/>
      <c r="H19" s="12"/>
      <c r="I19" s="224"/>
      <c r="J19" s="225"/>
      <c r="K19" s="224"/>
      <c r="L19" s="224"/>
      <c r="M19" s="224"/>
      <c r="N19" s="224"/>
    </row>
    <row r="20" ht="48.75" customHeight="1">
      <c r="A20" s="224"/>
      <c r="B20" s="13" t="s">
        <v>2</v>
      </c>
      <c r="C20" s="15" t="s">
        <v>24</v>
      </c>
      <c r="D20" s="15" t="s">
        <v>25</v>
      </c>
      <c r="E20" s="15" t="s">
        <v>5</v>
      </c>
      <c r="F20" s="16" t="s">
        <v>6</v>
      </c>
      <c r="G20" s="16" t="s">
        <v>7</v>
      </c>
      <c r="H20" s="17"/>
      <c r="I20" s="224"/>
      <c r="J20" s="225"/>
      <c r="K20" s="224"/>
      <c r="L20" s="224"/>
      <c r="M20" s="224"/>
      <c r="N20" s="224"/>
    </row>
    <row r="21" ht="33.0" customHeight="1">
      <c r="A21" s="224"/>
      <c r="B21" s="62" t="s">
        <v>26</v>
      </c>
      <c r="C21" s="63">
        <v>25.0</v>
      </c>
      <c r="D21" s="64">
        <v>150.0</v>
      </c>
      <c r="E21" s="65" t="str">
        <f>D21*12*C21</f>
        <v>  45,000.00   </v>
      </c>
      <c r="F21" s="65" t="str">
        <f>E21</f>
        <v>  45,000.00   </v>
      </c>
      <c r="G21" s="66"/>
      <c r="H21" s="17"/>
      <c r="I21" s="224"/>
      <c r="J21" s="225"/>
      <c r="K21" s="224"/>
      <c r="L21" s="224"/>
      <c r="M21" s="224"/>
      <c r="N21" s="224"/>
    </row>
    <row r="22" ht="20.25" customHeight="1">
      <c r="A22" s="224"/>
      <c r="B22" s="67"/>
      <c r="C22" s="68"/>
      <c r="D22" s="69"/>
      <c r="E22" s="70"/>
      <c r="F22" s="5"/>
      <c r="G22" s="11"/>
      <c r="H22" s="12"/>
      <c r="I22" s="224"/>
      <c r="J22" s="236" t="s">
        <v>142</v>
      </c>
      <c r="K22" s="224"/>
      <c r="L22" s="224"/>
      <c r="M22" s="224"/>
      <c r="N22" s="224"/>
    </row>
    <row r="23" ht="48.75" customHeight="1">
      <c r="A23" s="224"/>
      <c r="B23" s="71" t="s">
        <v>2</v>
      </c>
      <c r="C23" s="14" t="s">
        <v>27</v>
      </c>
      <c r="D23" s="15" t="s">
        <v>28</v>
      </c>
      <c r="E23" s="15" t="s">
        <v>5</v>
      </c>
      <c r="F23" s="72" t="s">
        <v>6</v>
      </c>
      <c r="G23" s="45" t="s">
        <v>7</v>
      </c>
      <c r="H23" s="46"/>
      <c r="I23" s="224"/>
      <c r="J23" s="237" t="str">
        <f>J9</f>
        <v>18.80%</v>
      </c>
      <c r="K23" s="238" t="s">
        <v>143</v>
      </c>
      <c r="L23" s="224"/>
      <c r="M23" s="224"/>
      <c r="N23" s="224"/>
    </row>
    <row r="24" ht="31.5" customHeight="1">
      <c r="A24" s="113"/>
      <c r="B24" s="73" t="s">
        <v>150</v>
      </c>
      <c r="C24" s="74" t="str">
        <f>1042*730</f>
        <v>760,660</v>
      </c>
      <c r="D24" s="50">
        <v>6.08</v>
      </c>
      <c r="E24" s="76" t="str">
        <f t="shared" ref="E24:E34" si="2">C24*D24</f>
        <v>  4,624,812.80   </v>
      </c>
      <c r="F24" s="243" t="str">
        <f>SUM(E24:E34)</f>
        <v>  9,783,006.26   </v>
      </c>
      <c r="G24" s="78"/>
      <c r="H24" s="53"/>
      <c r="I24" s="244"/>
      <c r="J24" s="240" t="str">
        <f t="shared" ref="J24:J34" si="3">ROUND(K24-(K24*$J$23),2)</f>
        <v>  6.09   </v>
      </c>
      <c r="K24" s="241">
        <v>7.5</v>
      </c>
      <c r="L24" s="245"/>
      <c r="M24" s="244"/>
      <c r="N24" s="244"/>
    </row>
    <row r="25" ht="72.75" customHeight="1">
      <c r="A25" s="113"/>
      <c r="B25" s="82" t="s">
        <v>31</v>
      </c>
      <c r="C25" s="83" t="str">
        <f>753*730</f>
        <v>549,690</v>
      </c>
      <c r="D25" s="31" t="str">
        <f t="shared" ref="D25:D34" si="4">K25-(K25*$J$23)</f>
        <v>  6.50   </v>
      </c>
      <c r="E25" s="85" t="str">
        <f t="shared" si="2"/>
        <v>  3,570,786.24   </v>
      </c>
      <c r="F25" s="172"/>
      <c r="G25" s="86"/>
      <c r="H25" s="34"/>
      <c r="I25" s="87"/>
      <c r="J25" s="240" t="str">
        <f t="shared" si="3"/>
        <v>  6.50   </v>
      </c>
      <c r="K25" s="241">
        <v>8.0</v>
      </c>
      <c r="L25" s="245"/>
      <c r="M25" s="244"/>
      <c r="N25" s="244"/>
    </row>
    <row r="26" ht="84.75" customHeight="1">
      <c r="A26" s="113"/>
      <c r="B26" s="88" t="s">
        <v>34</v>
      </c>
      <c r="C26" s="30" t="str">
        <f>200*75</f>
        <v>15,000</v>
      </c>
      <c r="D26" s="31" t="str">
        <f t="shared" si="4"/>
        <v>  9.86   </v>
      </c>
      <c r="E26" s="85" t="str">
        <f t="shared" si="2"/>
        <v>  147,865.20   </v>
      </c>
      <c r="F26" s="172"/>
      <c r="G26" s="90"/>
      <c r="H26" s="34"/>
      <c r="I26" s="87"/>
      <c r="J26" s="240" t="str">
        <f t="shared" si="3"/>
        <v>  9.86   </v>
      </c>
      <c r="K26" s="241">
        <v>12.14</v>
      </c>
      <c r="L26" s="244"/>
      <c r="M26" s="244"/>
      <c r="N26" s="244"/>
    </row>
    <row r="27" ht="31.5" customHeight="1">
      <c r="A27" s="113"/>
      <c r="B27" s="88" t="s">
        <v>37</v>
      </c>
      <c r="C27" s="30" t="str">
        <f>20*266</f>
        <v>5,320</v>
      </c>
      <c r="D27" s="31" t="str">
        <f t="shared" si="4"/>
        <v>  1.62   </v>
      </c>
      <c r="E27" s="85" t="str">
        <f t="shared" si="2"/>
        <v>  8,639.68   </v>
      </c>
      <c r="F27" s="172"/>
      <c r="G27" s="90"/>
      <c r="H27" s="34"/>
      <c r="I27" s="244"/>
      <c r="J27" s="240" t="str">
        <f t="shared" si="3"/>
        <v>  1.62   </v>
      </c>
      <c r="K27" s="241">
        <v>2.0</v>
      </c>
      <c r="L27" s="246"/>
      <c r="M27" s="244"/>
      <c r="N27" s="244"/>
    </row>
    <row r="28" ht="31.5" customHeight="1">
      <c r="A28" s="113"/>
      <c r="B28" s="88" t="s">
        <v>39</v>
      </c>
      <c r="C28" s="30" t="str">
        <f>123*266</f>
        <v>32,718</v>
      </c>
      <c r="D28" s="31" t="str">
        <f t="shared" si="4"/>
        <v>  1.62   </v>
      </c>
      <c r="E28" s="85" t="str">
        <f t="shared" si="2"/>
        <v>  53,134.03   </v>
      </c>
      <c r="F28" s="172"/>
      <c r="G28" s="90"/>
      <c r="H28" s="34"/>
      <c r="I28" s="87"/>
      <c r="J28" s="240" t="str">
        <f t="shared" si="3"/>
        <v>  1.62   </v>
      </c>
      <c r="K28" s="241">
        <v>2.0</v>
      </c>
      <c r="L28" s="244"/>
      <c r="M28" s="244"/>
      <c r="N28" s="244"/>
    </row>
    <row r="29" ht="65.25" customHeight="1">
      <c r="A29" s="113"/>
      <c r="B29" s="94" t="s">
        <v>41</v>
      </c>
      <c r="C29" s="83" t="str">
        <f>103*730</f>
        <v>75,190</v>
      </c>
      <c r="D29" s="31" t="str">
        <f t="shared" si="4"/>
        <v>  6.90   </v>
      </c>
      <c r="E29" s="85" t="str">
        <f t="shared" si="2"/>
        <v>  518,961.38   </v>
      </c>
      <c r="F29" s="172"/>
      <c r="G29" s="86"/>
      <c r="H29" s="34"/>
      <c r="I29" s="87"/>
      <c r="J29" s="240" t="str">
        <f t="shared" si="3"/>
        <v>  6.90   </v>
      </c>
      <c r="K29" s="241">
        <v>8.5</v>
      </c>
      <c r="L29" s="244"/>
      <c r="M29" s="244"/>
      <c r="N29" s="244"/>
    </row>
    <row r="30" ht="53.25" customHeight="1">
      <c r="A30" s="113"/>
      <c r="B30" s="94" t="s">
        <v>151</v>
      </c>
      <c r="C30" s="83" t="str">
        <f>123*730</f>
        <v>89,790</v>
      </c>
      <c r="D30" s="31" t="str">
        <f t="shared" si="4"/>
        <v>  5.12   </v>
      </c>
      <c r="E30" s="85" t="str">
        <f t="shared" si="2"/>
        <v>  459,329.72   </v>
      </c>
      <c r="F30" s="172"/>
      <c r="G30" s="86"/>
      <c r="H30" s="34"/>
      <c r="I30" s="87"/>
      <c r="J30" s="240" t="str">
        <f t="shared" si="3"/>
        <v>  5.12   </v>
      </c>
      <c r="K30" s="241">
        <v>6.3</v>
      </c>
      <c r="L30" s="244"/>
      <c r="M30" s="244"/>
      <c r="N30" s="244"/>
    </row>
    <row r="31" ht="73.5" customHeight="1">
      <c r="A31" s="113"/>
      <c r="B31" s="29" t="s">
        <v>152</v>
      </c>
      <c r="C31" s="30" t="str">
        <f>150*133</f>
        <v>19,950</v>
      </c>
      <c r="D31" s="31" t="str">
        <f t="shared" si="4"/>
        <v>  2.44   </v>
      </c>
      <c r="E31" s="85" t="str">
        <f t="shared" si="2"/>
        <v>  48,598.20   </v>
      </c>
      <c r="F31" s="172"/>
      <c r="G31" s="90"/>
      <c r="H31" s="34"/>
      <c r="I31" s="244"/>
      <c r="J31" s="240" t="str">
        <f t="shared" si="3"/>
        <v>  2.44   </v>
      </c>
      <c r="K31" s="241">
        <v>3.0</v>
      </c>
      <c r="L31" s="244"/>
      <c r="M31" s="244"/>
      <c r="N31" s="244"/>
    </row>
    <row r="32" ht="39.0" customHeight="1">
      <c r="A32" s="113"/>
      <c r="B32" s="95" t="s">
        <v>153</v>
      </c>
      <c r="C32" s="30" t="str">
        <f>248*133</f>
        <v>32,984</v>
      </c>
      <c r="D32" s="31" t="str">
        <f t="shared" si="4"/>
        <v>  2.03   </v>
      </c>
      <c r="E32" s="85" t="str">
        <f t="shared" si="2"/>
        <v>  66,957.52   </v>
      </c>
      <c r="F32" s="172"/>
      <c r="G32" s="90"/>
      <c r="H32" s="34"/>
      <c r="I32" s="244"/>
      <c r="J32" s="240" t="str">
        <f t="shared" si="3"/>
        <v>  2.03   </v>
      </c>
      <c r="K32" s="241">
        <v>2.5</v>
      </c>
      <c r="L32" s="244"/>
      <c r="M32" s="87"/>
      <c r="N32" s="244"/>
    </row>
    <row r="33" ht="58.5" customHeight="1">
      <c r="A33" s="113"/>
      <c r="B33" s="95" t="s">
        <v>154</v>
      </c>
      <c r="C33" s="30">
        <v>114114.0</v>
      </c>
      <c r="D33" s="31" t="str">
        <f t="shared" si="4"/>
        <v>  2.03   </v>
      </c>
      <c r="E33" s="85" t="str">
        <f t="shared" si="2"/>
        <v>  231,651.42   </v>
      </c>
      <c r="F33" s="172"/>
      <c r="G33" s="90"/>
      <c r="H33" s="34"/>
      <c r="I33" s="244"/>
      <c r="J33" s="240" t="str">
        <f t="shared" si="3"/>
        <v>  2.03   </v>
      </c>
      <c r="K33" s="241">
        <v>2.5</v>
      </c>
      <c r="L33" s="244"/>
      <c r="M33" s="244"/>
      <c r="N33" s="244"/>
    </row>
    <row r="34" ht="52.5" customHeight="1">
      <c r="A34" s="113"/>
      <c r="B34" s="57" t="s">
        <v>155</v>
      </c>
      <c r="C34" s="97" t="str">
        <f>121*266</f>
        <v>32,186</v>
      </c>
      <c r="D34" s="38" t="str">
        <f t="shared" si="4"/>
        <v>  1.62   </v>
      </c>
      <c r="E34" s="99" t="str">
        <f t="shared" si="2"/>
        <v>  52,270.06   </v>
      </c>
      <c r="F34" s="179"/>
      <c r="G34" s="100"/>
      <c r="H34" s="41"/>
      <c r="I34" s="244"/>
      <c r="J34" s="240" t="str">
        <f t="shared" si="3"/>
        <v>  1.62   </v>
      </c>
      <c r="K34" s="241">
        <v>2.0</v>
      </c>
      <c r="L34" s="244"/>
      <c r="M34" s="244"/>
      <c r="N34" s="244"/>
    </row>
    <row r="35" ht="29.25" customHeight="1">
      <c r="A35" s="113"/>
      <c r="B35" s="101"/>
      <c r="C35" s="68"/>
      <c r="D35" s="102"/>
      <c r="E35" s="70"/>
      <c r="F35" s="70"/>
      <c r="G35" s="103"/>
      <c r="H35" s="244"/>
      <c r="I35" s="244"/>
      <c r="J35" s="91"/>
      <c r="K35" s="244"/>
      <c r="L35" s="244"/>
      <c r="M35" s="244"/>
      <c r="N35" s="244"/>
    </row>
    <row r="36" ht="63.0" customHeight="1">
      <c r="A36" s="113"/>
      <c r="B36" s="247" t="s">
        <v>53</v>
      </c>
      <c r="C36" s="106" t="str">
        <f>C129</f>
        <v>263,741</v>
      </c>
      <c r="D36" s="108"/>
      <c r="E36" s="108" t="str">
        <f>E129</f>
        <v>#VALUE!</v>
      </c>
      <c r="F36" s="108" t="str">
        <f>E36</f>
        <v>#VALUE!</v>
      </c>
      <c r="G36" s="109" t="s">
        <v>54</v>
      </c>
      <c r="H36" s="17"/>
      <c r="I36" s="244"/>
      <c r="J36" s="248"/>
      <c r="K36" s="244"/>
      <c r="L36" s="244"/>
      <c r="M36" s="244"/>
      <c r="N36" s="244"/>
    </row>
    <row r="37" ht="12.75" customHeight="1">
      <c r="A37" s="113"/>
      <c r="B37" s="249"/>
      <c r="H37" s="250"/>
      <c r="I37" s="117"/>
      <c r="J37" s="251"/>
      <c r="K37" s="117"/>
      <c r="L37" s="117"/>
      <c r="M37" s="117"/>
      <c r="N37" s="117"/>
    </row>
    <row r="38" ht="36.0" customHeight="1">
      <c r="A38" s="113"/>
      <c r="B38" s="252" t="s">
        <v>55</v>
      </c>
      <c r="C38" s="219">
        <v>145.0</v>
      </c>
      <c r="D38" s="253" t="str">
        <f>J38</f>
        <v>  40.60   </v>
      </c>
      <c r="E38" s="116" t="str">
        <f>C38*D38*12</f>
        <v>  70,644.00   </v>
      </c>
      <c r="F38" s="116" t="str">
        <f>E38</f>
        <v>  70,644.00   </v>
      </c>
      <c r="G38" s="109"/>
      <c r="H38" s="17"/>
      <c r="I38" s="117"/>
      <c r="J38" s="240" t="str">
        <f>ROUND(K38-(K38*$J$23),2)</f>
        <v>  40.60   </v>
      </c>
      <c r="K38" s="241">
        <v>50.0</v>
      </c>
      <c r="L38" s="117"/>
      <c r="M38" s="117"/>
      <c r="N38" s="117"/>
    </row>
    <row r="39" ht="12.75" customHeight="1">
      <c r="A39" s="113"/>
      <c r="B39" s="254"/>
      <c r="C39" s="254"/>
      <c r="D39" s="254"/>
      <c r="E39" s="254"/>
      <c r="F39" s="254"/>
      <c r="G39" s="254"/>
      <c r="H39" s="255"/>
      <c r="I39" s="117"/>
      <c r="J39" s="251"/>
      <c r="K39" s="117"/>
      <c r="L39" s="117"/>
      <c r="M39" s="117"/>
      <c r="N39" s="117"/>
    </row>
    <row r="40" ht="31.5" customHeight="1">
      <c r="A40" s="113"/>
      <c r="B40" s="256" t="s">
        <v>156</v>
      </c>
      <c r="C40" s="219">
        <v>7072.0</v>
      </c>
      <c r="D40" s="253" t="str">
        <f>J40</f>
        <v>  5.60   </v>
      </c>
      <c r="E40" s="116" t="str">
        <f>C40*D40</f>
        <v>  39,603.20   </v>
      </c>
      <c r="F40" s="116" t="str">
        <f>E40</f>
        <v>  39,603.20   </v>
      </c>
      <c r="G40" s="90"/>
      <c r="H40" s="34"/>
      <c r="I40" s="244"/>
      <c r="J40" s="240" t="str">
        <f>ROUND(K40-(K40*$J$23),2)</f>
        <v>  5.60   </v>
      </c>
      <c r="K40" s="241">
        <v>6.9</v>
      </c>
      <c r="L40" s="246"/>
      <c r="M40" s="244"/>
      <c r="N40" s="244"/>
    </row>
    <row r="41" ht="12.75" customHeight="1">
      <c r="A41" s="113"/>
      <c r="B41" s="254"/>
      <c r="C41" s="254"/>
      <c r="D41" s="254"/>
      <c r="E41" s="254"/>
      <c r="F41" s="254"/>
      <c r="G41" s="254"/>
      <c r="H41" s="255"/>
      <c r="I41" s="117"/>
      <c r="J41" s="251"/>
      <c r="K41" s="117"/>
      <c r="L41" s="117"/>
      <c r="M41" s="117"/>
      <c r="N41" s="117"/>
    </row>
    <row r="42" ht="42.75" hidden="1" customHeight="1">
      <c r="A42" s="224"/>
      <c r="B42" s="113"/>
      <c r="C42" s="257"/>
      <c r="D42" s="258" t="s">
        <v>157</v>
      </c>
      <c r="E42" s="121"/>
      <c r="F42" s="122" t="str">
        <f>F10+F16+F21+F24+F36+F38+F40</f>
        <v>#REF!</v>
      </c>
      <c r="G42" s="113"/>
      <c r="H42" s="259"/>
      <c r="I42" s="113"/>
      <c r="J42" s="223"/>
      <c r="K42" s="113"/>
      <c r="L42" s="113"/>
      <c r="M42" s="113"/>
      <c r="N42" s="113"/>
    </row>
    <row r="43" ht="18.0" hidden="1" customHeight="1">
      <c r="A43" s="224"/>
      <c r="B43" s="113"/>
      <c r="C43" s="113"/>
      <c r="D43" s="113"/>
      <c r="E43" s="70"/>
      <c r="F43" s="70"/>
      <c r="G43" s="113"/>
      <c r="H43" s="259"/>
      <c r="I43" s="113"/>
      <c r="J43" s="223"/>
      <c r="K43" s="113"/>
      <c r="L43" s="113"/>
      <c r="M43" s="113"/>
      <c r="N43" s="113"/>
    </row>
    <row r="44" ht="24.75" hidden="1" customHeight="1">
      <c r="A44" s="113"/>
      <c r="B44" s="124"/>
      <c r="C44" s="124"/>
      <c r="D44" s="125" t="s">
        <v>58</v>
      </c>
      <c r="F44" s="122" t="str">
        <f>C5-F42</f>
        <v>#REF!</v>
      </c>
      <c r="G44" s="113"/>
      <c r="H44" s="122" t="str">
        <f>F44+F74</f>
        <v>#REF!</v>
      </c>
      <c r="I44" s="260"/>
      <c r="J44" s="223"/>
      <c r="K44" s="113"/>
      <c r="L44" s="113"/>
      <c r="M44" s="113"/>
      <c r="N44" s="113"/>
    </row>
    <row r="45" ht="24.75" hidden="1" customHeight="1">
      <c r="A45" s="113"/>
      <c r="B45" s="124"/>
      <c r="C45" s="124"/>
      <c r="D45" s="125"/>
      <c r="E45" s="125"/>
      <c r="F45" s="70"/>
      <c r="G45" s="113"/>
      <c r="H45" s="113"/>
      <c r="I45" s="260"/>
      <c r="J45" s="223"/>
      <c r="K45" s="113"/>
      <c r="L45" s="113"/>
      <c r="M45" s="113"/>
      <c r="N45" s="113"/>
    </row>
    <row r="46" ht="30.75" hidden="1" customHeight="1">
      <c r="A46" s="224"/>
      <c r="B46" s="233" t="s">
        <v>158</v>
      </c>
      <c r="C46" s="232" t="str">
        <f>C4</f>
        <v>  1,091,103.08   </v>
      </c>
      <c r="D46" s="9"/>
      <c r="E46" s="9"/>
      <c r="F46" s="10"/>
      <c r="G46" s="224"/>
      <c r="H46" s="224"/>
      <c r="I46" s="224"/>
      <c r="J46" s="223"/>
      <c r="K46" s="113"/>
      <c r="L46" s="224"/>
      <c r="M46" s="224"/>
      <c r="N46" s="224"/>
    </row>
    <row r="47" ht="27.0" customHeight="1">
      <c r="A47" s="224"/>
      <c r="B47" s="5"/>
      <c r="C47" s="5"/>
      <c r="D47" s="5"/>
      <c r="E47" s="5"/>
      <c r="F47" s="5"/>
      <c r="G47" s="11"/>
      <c r="H47" s="12"/>
      <c r="I47" s="224"/>
      <c r="J47" s="223"/>
      <c r="K47" s="113"/>
      <c r="L47" s="224"/>
      <c r="M47" s="224"/>
      <c r="N47" s="224"/>
    </row>
    <row r="48" ht="52.5" customHeight="1">
      <c r="A48" s="224"/>
      <c r="B48" s="42" t="s">
        <v>2</v>
      </c>
      <c r="C48" s="261" t="s">
        <v>159</v>
      </c>
      <c r="D48" s="44" t="s">
        <v>28</v>
      </c>
      <c r="E48" s="44" t="s">
        <v>5</v>
      </c>
      <c r="F48" s="45" t="s">
        <v>6</v>
      </c>
      <c r="G48" s="45" t="s">
        <v>7</v>
      </c>
      <c r="H48" s="46"/>
      <c r="I48" s="18"/>
      <c r="J48" s="223"/>
      <c r="K48" s="113"/>
      <c r="L48" s="224"/>
      <c r="M48" s="224"/>
      <c r="N48" s="224"/>
    </row>
    <row r="49" ht="55.5" customHeight="1">
      <c r="A49" s="262" t="s">
        <v>160</v>
      </c>
      <c r="B49" s="263" t="s">
        <v>161</v>
      </c>
      <c r="C49" s="135">
        <v>10.0</v>
      </c>
      <c r="D49" s="50">
        <v>115.0</v>
      </c>
      <c r="E49" s="50" t="str">
        <f t="shared" ref="E49:E53" si="5">C49*D49*12</f>
        <v>  13,800.00   </v>
      </c>
      <c r="F49" s="264">
        <v>132072.0</v>
      </c>
      <c r="G49" s="52"/>
      <c r="H49" s="53"/>
      <c r="I49" s="18"/>
      <c r="J49" s="223"/>
      <c r="K49" s="113"/>
      <c r="L49" s="224"/>
      <c r="M49" s="224"/>
      <c r="N49" s="224"/>
    </row>
    <row r="50" ht="44.25" customHeight="1">
      <c r="A50" s="172"/>
      <c r="B50" s="29" t="s">
        <v>162</v>
      </c>
      <c r="C50" s="30">
        <v>4.0</v>
      </c>
      <c r="D50" s="31">
        <v>115.0</v>
      </c>
      <c r="E50" s="31" t="str">
        <f t="shared" si="5"/>
        <v>  5,520.00   </v>
      </c>
      <c r="F50" s="172"/>
      <c r="G50" s="33"/>
      <c r="H50" s="34"/>
      <c r="I50" s="224"/>
      <c r="J50" s="223"/>
      <c r="K50" s="113"/>
      <c r="L50" s="224"/>
      <c r="M50" s="224"/>
      <c r="N50" s="224"/>
    </row>
    <row r="51" ht="50.25" customHeight="1">
      <c r="A51" s="172"/>
      <c r="B51" s="265" t="s">
        <v>163</v>
      </c>
      <c r="C51" s="30">
        <v>30.0</v>
      </c>
      <c r="D51" s="31">
        <v>92.0</v>
      </c>
      <c r="E51" s="31" t="str">
        <f t="shared" si="5"/>
        <v>  33,120.00   </v>
      </c>
      <c r="F51" s="172"/>
      <c r="G51" s="33"/>
      <c r="H51" s="34"/>
      <c r="I51" s="224"/>
      <c r="J51" s="223"/>
      <c r="K51" s="113"/>
      <c r="L51" s="224"/>
      <c r="M51" s="224"/>
      <c r="N51" s="224"/>
    </row>
    <row r="52" ht="59.25" customHeight="1">
      <c r="A52" s="172"/>
      <c r="B52" s="266" t="s">
        <v>164</v>
      </c>
      <c r="C52" s="267">
        <v>56.0</v>
      </c>
      <c r="D52" s="31">
        <v>75.0</v>
      </c>
      <c r="E52" s="31" t="str">
        <f t="shared" si="5"/>
        <v>  50,400.00   </v>
      </c>
      <c r="F52" s="172"/>
      <c r="G52" s="33"/>
      <c r="H52" s="34"/>
      <c r="I52" s="224"/>
      <c r="J52" s="225"/>
      <c r="K52" s="224"/>
      <c r="L52" s="224"/>
      <c r="M52" s="224"/>
      <c r="N52" s="224"/>
    </row>
    <row r="53" ht="59.25" customHeight="1">
      <c r="A53" s="172"/>
      <c r="B53" s="266" t="s">
        <v>165</v>
      </c>
      <c r="C53" s="267">
        <v>42.0</v>
      </c>
      <c r="D53" s="31">
        <v>58.0</v>
      </c>
      <c r="E53" s="31" t="str">
        <f t="shared" si="5"/>
        <v>  29,232.00   </v>
      </c>
      <c r="F53" s="268"/>
      <c r="G53" s="33"/>
      <c r="H53" s="34"/>
      <c r="I53" s="224"/>
      <c r="J53" s="225"/>
      <c r="K53" s="224"/>
      <c r="L53" s="224"/>
      <c r="M53" s="224"/>
      <c r="N53" s="224"/>
    </row>
    <row r="54" ht="59.25" customHeight="1">
      <c r="A54" s="172"/>
      <c r="B54" s="265" t="s">
        <v>166</v>
      </c>
      <c r="C54" s="269">
        <v>4198.0</v>
      </c>
      <c r="D54" s="31">
        <v>10.0</v>
      </c>
      <c r="E54" s="31" t="str">
        <f t="shared" ref="E54:E57" si="6">C54*D54</f>
        <v>  41,980.00   </v>
      </c>
      <c r="F54" s="270" t="str">
        <f>E54+E55+E56+E57</f>
        <v>  203,780.00   </v>
      </c>
      <c r="G54" s="33"/>
      <c r="H54" s="34"/>
      <c r="I54" s="224"/>
      <c r="J54" s="225"/>
      <c r="K54" s="224"/>
      <c r="L54" s="224"/>
      <c r="M54" s="224"/>
      <c r="N54" s="224"/>
    </row>
    <row r="55" ht="59.25" customHeight="1">
      <c r="A55" s="172"/>
      <c r="B55" s="265" t="s">
        <v>167</v>
      </c>
      <c r="C55" s="269">
        <v>4198.0</v>
      </c>
      <c r="D55" s="31">
        <v>8.0</v>
      </c>
      <c r="E55" s="31" t="str">
        <f t="shared" si="6"/>
        <v>  33,584.00   </v>
      </c>
      <c r="F55" s="172"/>
      <c r="G55" s="33"/>
      <c r="H55" s="34"/>
      <c r="I55" s="224"/>
      <c r="J55" s="225"/>
      <c r="K55" s="224"/>
      <c r="L55" s="224"/>
      <c r="M55" s="224"/>
      <c r="N55" s="224"/>
    </row>
    <row r="56" ht="59.25" customHeight="1">
      <c r="A56" s="172"/>
      <c r="B56" s="265" t="s">
        <v>168</v>
      </c>
      <c r="C56" s="269">
        <v>5077.0</v>
      </c>
      <c r="D56" s="31">
        <v>8.0</v>
      </c>
      <c r="E56" s="31" t="str">
        <f t="shared" si="6"/>
        <v>  40,616.00   </v>
      </c>
      <c r="F56" s="172"/>
      <c r="G56" s="33"/>
      <c r="H56" s="34"/>
      <c r="I56" s="224"/>
      <c r="J56" s="225"/>
      <c r="K56" s="224"/>
      <c r="L56" s="224"/>
      <c r="M56" s="224"/>
      <c r="N56" s="224"/>
    </row>
    <row r="57" ht="59.25" customHeight="1">
      <c r="A57" s="179"/>
      <c r="B57" s="271" t="s">
        <v>169</v>
      </c>
      <c r="C57" s="272">
        <v>10950.0</v>
      </c>
      <c r="D57" s="38">
        <v>8.0</v>
      </c>
      <c r="E57" s="38" t="str">
        <f t="shared" si="6"/>
        <v>  87,600.00   </v>
      </c>
      <c r="F57" s="179"/>
      <c r="G57" s="40"/>
      <c r="H57" s="41"/>
      <c r="I57" s="224"/>
      <c r="J57" s="225"/>
      <c r="K57" s="224"/>
      <c r="L57" s="224"/>
      <c r="M57" s="224"/>
      <c r="N57" s="224"/>
    </row>
    <row r="58" ht="59.25" customHeight="1">
      <c r="A58" s="273" t="s">
        <v>170</v>
      </c>
      <c r="B58" s="274" t="s">
        <v>171</v>
      </c>
      <c r="C58" s="275">
        <v>24.0</v>
      </c>
      <c r="D58" s="50">
        <v>83.0</v>
      </c>
      <c r="E58" s="264" t="str">
        <f t="shared" ref="E58:E60" si="7">C58*D58*12</f>
        <v>  23,904.00   </v>
      </c>
      <c r="F58" s="276" t="str">
        <f>E58+E59+E60</f>
        <v>  102,588.00   </v>
      </c>
      <c r="G58" s="277"/>
      <c r="H58" s="53"/>
      <c r="I58" s="224"/>
      <c r="J58" s="225"/>
      <c r="K58" s="224"/>
      <c r="L58" s="224"/>
      <c r="M58" s="224"/>
      <c r="N58" s="224"/>
    </row>
    <row r="59" ht="59.25" customHeight="1">
      <c r="A59" s="172"/>
      <c r="B59" s="265" t="s">
        <v>172</v>
      </c>
      <c r="C59" s="269">
        <v>24.0</v>
      </c>
      <c r="D59" s="31">
        <v>83.0</v>
      </c>
      <c r="E59" s="31" t="str">
        <f t="shared" si="7"/>
        <v>  23,904.00   </v>
      </c>
      <c r="F59" s="172"/>
      <c r="G59" s="33"/>
      <c r="H59" s="34"/>
      <c r="I59" s="224"/>
      <c r="J59" s="225"/>
      <c r="K59" s="224"/>
      <c r="L59" s="224"/>
      <c r="M59" s="224"/>
      <c r="N59" s="224"/>
    </row>
    <row r="60" ht="59.25" customHeight="1">
      <c r="A60" s="172"/>
      <c r="B60" s="265" t="s">
        <v>173</v>
      </c>
      <c r="C60" s="269">
        <v>55.0</v>
      </c>
      <c r="D60" s="31">
        <v>83.0</v>
      </c>
      <c r="E60" s="23" t="str">
        <f t="shared" si="7"/>
        <v>  54,780.00   </v>
      </c>
      <c r="F60" s="268"/>
      <c r="G60" s="33"/>
      <c r="H60" s="34"/>
      <c r="I60" s="224"/>
      <c r="J60" s="225"/>
      <c r="K60" s="224"/>
      <c r="L60" s="224"/>
      <c r="M60" s="224"/>
      <c r="N60" s="224"/>
    </row>
    <row r="61" ht="59.25" customHeight="1">
      <c r="A61" s="172"/>
      <c r="B61" s="265" t="s">
        <v>174</v>
      </c>
      <c r="C61" s="269">
        <v>12775.0</v>
      </c>
      <c r="D61" s="31">
        <v>9.0</v>
      </c>
      <c r="E61" s="31" t="str">
        <f t="shared" ref="E61:E62" si="8">C61*D61</f>
        <v>  114,975.00   </v>
      </c>
      <c r="F61" s="278" t="str">
        <f>E61+E62</f>
        <v>  231,775.00   </v>
      </c>
      <c r="G61" s="33"/>
      <c r="H61" s="34"/>
      <c r="I61" s="224"/>
      <c r="J61" s="225"/>
      <c r="K61" s="224"/>
      <c r="L61" s="224"/>
      <c r="M61" s="224"/>
      <c r="N61" s="224"/>
    </row>
    <row r="62" ht="59.25" customHeight="1">
      <c r="A62" s="179"/>
      <c r="B62" s="271" t="s">
        <v>175</v>
      </c>
      <c r="C62" s="272">
        <v>14600.0</v>
      </c>
      <c r="D62" s="38">
        <v>8.0</v>
      </c>
      <c r="E62" s="38" t="str">
        <f t="shared" si="8"/>
        <v>  116,800.00   </v>
      </c>
      <c r="F62" s="179"/>
      <c r="G62" s="279"/>
      <c r="H62" s="280"/>
      <c r="I62" s="224"/>
      <c r="J62" s="225"/>
      <c r="K62" s="224"/>
      <c r="L62" s="224"/>
      <c r="M62" s="224"/>
      <c r="N62" s="224"/>
    </row>
    <row r="63" ht="59.25" customHeight="1">
      <c r="A63" s="273" t="s">
        <v>176</v>
      </c>
      <c r="B63" s="274" t="s">
        <v>177</v>
      </c>
      <c r="C63" s="281">
        <v>20.0</v>
      </c>
      <c r="D63" s="264">
        <v>127.0</v>
      </c>
      <c r="E63" s="264" t="str">
        <f t="shared" ref="E63:E66" si="9">C63*D63*12</f>
        <v>  30,480.00   </v>
      </c>
      <c r="F63" s="276" t="str">
        <f>E63+E64+E65+E66</f>
        <v>  155,940.00   </v>
      </c>
      <c r="G63" s="277"/>
      <c r="H63" s="53"/>
      <c r="I63" s="224"/>
      <c r="J63" s="225"/>
      <c r="K63" s="224"/>
      <c r="L63" s="224"/>
      <c r="M63" s="224"/>
      <c r="N63" s="224"/>
    </row>
    <row r="64" ht="59.25" customHeight="1">
      <c r="A64" s="172"/>
      <c r="B64" s="265" t="s">
        <v>178</v>
      </c>
      <c r="C64" s="282">
        <v>40.0</v>
      </c>
      <c r="D64" s="270">
        <v>85.0</v>
      </c>
      <c r="E64" s="270" t="str">
        <f t="shared" si="9"/>
        <v>  40,800.00   </v>
      </c>
      <c r="F64" s="172"/>
      <c r="G64" s="283"/>
      <c r="H64" s="26"/>
      <c r="I64" s="224"/>
      <c r="J64" s="225"/>
      <c r="K64" s="224"/>
      <c r="L64" s="224"/>
      <c r="M64" s="224"/>
      <c r="N64" s="224"/>
    </row>
    <row r="65" ht="59.25" customHeight="1">
      <c r="A65" s="172"/>
      <c r="B65" s="265" t="s">
        <v>179</v>
      </c>
      <c r="C65" s="269">
        <v>28.0</v>
      </c>
      <c r="D65" s="31">
        <v>85.0</v>
      </c>
      <c r="E65" s="270" t="str">
        <f t="shared" si="9"/>
        <v>  28,560.00   </v>
      </c>
      <c r="F65" s="172"/>
      <c r="G65" s="283"/>
      <c r="H65" s="26"/>
      <c r="I65" s="224"/>
      <c r="J65" s="225"/>
      <c r="K65" s="224"/>
      <c r="L65" s="224"/>
      <c r="M65" s="224"/>
      <c r="N65" s="224"/>
    </row>
    <row r="66" ht="59.25" customHeight="1">
      <c r="A66" s="172"/>
      <c r="B66" s="266" t="s">
        <v>180</v>
      </c>
      <c r="C66" s="284">
        <v>55.0</v>
      </c>
      <c r="D66" s="55">
        <v>85.0</v>
      </c>
      <c r="E66" s="270" t="str">
        <f t="shared" si="9"/>
        <v>  56,100.00   </v>
      </c>
      <c r="F66" s="268"/>
      <c r="G66" s="283"/>
      <c r="H66" s="26"/>
      <c r="I66" s="224"/>
      <c r="J66" s="225"/>
      <c r="K66" s="224"/>
      <c r="L66" s="224"/>
      <c r="M66" s="224"/>
      <c r="N66" s="224"/>
    </row>
    <row r="67" ht="59.25" customHeight="1">
      <c r="A67" s="172"/>
      <c r="B67" s="266" t="s">
        <v>181</v>
      </c>
      <c r="C67" s="269">
        <v>7000.0</v>
      </c>
      <c r="D67" s="31">
        <v>9.0</v>
      </c>
      <c r="E67" s="31" t="str">
        <f t="shared" ref="E67:E69" si="10">C67*D67</f>
        <v>  63,000.00   </v>
      </c>
      <c r="F67" s="278" t="str">
        <f>E67+E68</f>
        <v>  83,000.00   </v>
      </c>
      <c r="G67" s="283"/>
      <c r="H67" s="26"/>
      <c r="I67" s="224"/>
      <c r="J67" s="225"/>
      <c r="K67" s="224"/>
      <c r="L67" s="224"/>
      <c r="M67" s="224"/>
      <c r="N67" s="224"/>
    </row>
    <row r="68" ht="59.25" customHeight="1">
      <c r="A68" s="179"/>
      <c r="B68" s="271" t="s">
        <v>182</v>
      </c>
      <c r="C68" s="272">
        <v>2500.0</v>
      </c>
      <c r="D68" s="38">
        <v>8.0</v>
      </c>
      <c r="E68" s="38" t="str">
        <f t="shared" si="10"/>
        <v>  20,000.00   </v>
      </c>
      <c r="F68" s="179"/>
      <c r="G68" s="279"/>
      <c r="H68" s="280"/>
      <c r="I68" s="224"/>
      <c r="J68" s="225"/>
      <c r="K68" s="224"/>
      <c r="L68" s="224"/>
      <c r="M68" s="224"/>
      <c r="N68" s="224"/>
    </row>
    <row r="69" ht="59.25" customHeight="1">
      <c r="A69" s="285"/>
      <c r="B69" s="286" t="s">
        <v>183</v>
      </c>
      <c r="C69" s="287">
        <v>14600.0</v>
      </c>
      <c r="D69" s="37">
        <v>6.08</v>
      </c>
      <c r="E69" s="37" t="str">
        <f t="shared" si="10"/>
        <v>  88,768.00   </v>
      </c>
      <c r="F69" s="288" t="str">
        <f>E69</f>
        <v>88,768.00</v>
      </c>
      <c r="G69" s="279"/>
      <c r="H69" s="280"/>
      <c r="I69" s="224"/>
      <c r="J69" s="225"/>
      <c r="K69" s="224"/>
      <c r="L69" s="224"/>
      <c r="M69" s="224"/>
      <c r="N69" s="224"/>
    </row>
    <row r="70" ht="36.75" customHeight="1">
      <c r="A70" s="285"/>
      <c r="B70" s="289" t="s">
        <v>184</v>
      </c>
      <c r="C70" s="193"/>
      <c r="D70" s="193"/>
      <c r="E70" s="17"/>
      <c r="F70" s="290" t="str">
        <f>F49+F54+F58+F61+F63+F67+F69</f>
        <v>997,923.00</v>
      </c>
      <c r="G70" s="291"/>
      <c r="H70" s="292"/>
      <c r="I70" s="224"/>
      <c r="J70" s="225"/>
      <c r="K70" s="224"/>
      <c r="L70" s="224"/>
      <c r="M70" s="224"/>
      <c r="N70" s="224"/>
    </row>
    <row r="71" ht="12.75" customHeight="1">
      <c r="A71" s="113"/>
      <c r="B71" s="224"/>
      <c r="C71" s="224"/>
      <c r="D71" s="224"/>
      <c r="E71" s="224"/>
      <c r="F71" s="224"/>
      <c r="G71" s="224"/>
      <c r="H71" s="224"/>
      <c r="I71" s="224"/>
      <c r="J71" s="225"/>
      <c r="K71" s="224"/>
      <c r="L71" s="224"/>
      <c r="M71" s="224"/>
      <c r="N71" s="224"/>
    </row>
    <row r="72" ht="63.75" customHeight="1">
      <c r="A72" s="224"/>
      <c r="B72" s="113"/>
      <c r="C72" s="257"/>
      <c r="D72" s="258" t="s">
        <v>185</v>
      </c>
      <c r="E72" s="121"/>
      <c r="F72" s="122" t="str">
        <f>F10+F16+F21+F24+F36+F38+F40+F49+F54+F58+F61+F63+F67+F69</f>
        <v>#REF!</v>
      </c>
      <c r="G72" s="113"/>
      <c r="H72" s="259"/>
      <c r="I72" s="113"/>
      <c r="J72" s="223"/>
      <c r="K72" s="113"/>
      <c r="L72" s="113"/>
      <c r="M72" s="113"/>
      <c r="N72" s="113"/>
    </row>
    <row r="73" ht="18.0" customHeight="1">
      <c r="A73" s="224"/>
      <c r="B73" s="113"/>
      <c r="C73" s="113"/>
      <c r="D73" s="113"/>
      <c r="E73" s="70"/>
      <c r="F73" s="70"/>
      <c r="G73" s="113"/>
      <c r="H73" s="259"/>
      <c r="I73" s="113"/>
      <c r="J73" s="223"/>
      <c r="K73" s="113"/>
      <c r="L73" s="113"/>
      <c r="M73" s="113"/>
      <c r="N73" s="113"/>
    </row>
    <row r="74" ht="24.75" customHeight="1">
      <c r="A74" s="113"/>
      <c r="B74" s="124"/>
      <c r="C74" s="124"/>
      <c r="D74" s="125" t="s">
        <v>58</v>
      </c>
      <c r="F74" s="122" t="str">
        <f>C3-F72</f>
        <v>#REF!</v>
      </c>
      <c r="G74" s="113"/>
      <c r="H74" s="113"/>
      <c r="I74" s="260"/>
      <c r="J74" s="223"/>
      <c r="K74" s="113"/>
      <c r="L74" s="113"/>
      <c r="M74" s="113"/>
      <c r="N74" s="113"/>
    </row>
    <row r="75" ht="24.75" customHeight="1">
      <c r="A75" s="113"/>
      <c r="B75" s="124"/>
      <c r="C75" s="124"/>
      <c r="D75" s="125"/>
      <c r="E75" s="125"/>
      <c r="F75" s="70"/>
      <c r="G75" s="113"/>
      <c r="H75" s="113"/>
      <c r="I75" s="260"/>
      <c r="J75" s="223"/>
      <c r="K75" s="113"/>
      <c r="L75" s="113"/>
      <c r="M75" s="113"/>
      <c r="N75" s="113"/>
    </row>
    <row r="76" ht="18.0" customHeight="1">
      <c r="A76" s="293"/>
      <c r="B76" s="187"/>
      <c r="C76" s="187"/>
      <c r="D76" s="187"/>
      <c r="E76" s="187"/>
      <c r="F76" s="187"/>
      <c r="G76" s="187"/>
      <c r="H76" s="188"/>
      <c r="I76" s="187"/>
      <c r="J76" s="294"/>
      <c r="K76" s="187"/>
      <c r="L76" s="187"/>
      <c r="M76" s="187"/>
      <c r="N76" s="187"/>
    </row>
    <row r="77" ht="54.75" customHeight="1">
      <c r="A77" s="187"/>
      <c r="B77" s="130" t="s">
        <v>59</v>
      </c>
      <c r="C77" s="187"/>
      <c r="D77" s="187"/>
      <c r="E77" s="187"/>
      <c r="F77" s="187"/>
      <c r="G77" s="187"/>
      <c r="H77" s="188"/>
      <c r="I77" s="187"/>
      <c r="J77" s="236" t="s">
        <v>142</v>
      </c>
      <c r="K77" s="293"/>
      <c r="L77" s="293"/>
      <c r="M77" s="293"/>
      <c r="N77" s="293"/>
    </row>
    <row r="78" ht="18.0" hidden="1" customHeight="1">
      <c r="A78" s="187"/>
      <c r="B78" s="187"/>
      <c r="C78" s="187"/>
      <c r="D78" s="187"/>
      <c r="E78" s="187"/>
      <c r="F78" s="187"/>
      <c r="G78" s="187"/>
      <c r="H78" s="188"/>
      <c r="I78" s="187"/>
      <c r="J78" s="294"/>
      <c r="K78" s="187"/>
      <c r="L78" s="187"/>
      <c r="M78" s="187"/>
      <c r="N78" s="187"/>
    </row>
    <row r="79" ht="36.75" hidden="1" customHeight="1">
      <c r="A79" s="187"/>
      <c r="B79" s="130" t="s">
        <v>59</v>
      </c>
      <c r="C79" s="187"/>
      <c r="D79" s="187"/>
      <c r="E79" s="187"/>
      <c r="F79" s="187"/>
      <c r="G79" s="187"/>
      <c r="H79" s="188"/>
      <c r="I79" s="187"/>
      <c r="J79" s="294"/>
      <c r="K79" s="187"/>
      <c r="L79" s="187"/>
      <c r="M79" s="187"/>
      <c r="N79" s="187"/>
    </row>
    <row r="80" ht="83.25" customHeight="1">
      <c r="A80" s="187"/>
      <c r="B80" s="131" t="s">
        <v>2</v>
      </c>
      <c r="C80" s="132" t="s">
        <v>60</v>
      </c>
      <c r="D80" s="133" t="s">
        <v>186</v>
      </c>
      <c r="E80" s="133" t="s">
        <v>5</v>
      </c>
      <c r="F80" s="133" t="s">
        <v>62</v>
      </c>
      <c r="G80" s="45" t="s">
        <v>7</v>
      </c>
      <c r="H80" s="46"/>
      <c r="I80" s="187"/>
      <c r="J80" s="237" t="str">
        <f>J9</f>
        <v>18.80%</v>
      </c>
      <c r="K80" s="238" t="s">
        <v>143</v>
      </c>
      <c r="L80" s="187"/>
      <c r="M80" s="187"/>
      <c r="N80" s="187"/>
    </row>
    <row r="81" ht="95.25" customHeight="1">
      <c r="A81" s="187"/>
      <c r="B81" s="134" t="s">
        <v>187</v>
      </c>
      <c r="C81" s="135" t="str">
        <f>'RILEVAZIONE COMPENSI 2023'!B12</f>
        <v>#REF!</v>
      </c>
      <c r="D81" s="295" t="str">
        <f t="shared" ref="D81:D82" si="11">J81</f>
        <v>  4.06   </v>
      </c>
      <c r="E81" s="137" t="str">
        <f t="shared" ref="E81:E84" si="12">C81*D81</f>
        <v>#REF!</v>
      </c>
      <c r="F81" s="138" t="str">
        <f>SUM(E81:E84)</f>
        <v>#REF!</v>
      </c>
      <c r="G81" s="296"/>
      <c r="H81" s="53"/>
      <c r="I81" s="187"/>
      <c r="J81" s="240" t="str">
        <f t="shared" ref="J81:J82" si="13">ROUND(K81-(K81*$J$80),2)</f>
        <v>  4.06   </v>
      </c>
      <c r="K81" s="241">
        <v>5.0</v>
      </c>
      <c r="L81" s="187"/>
      <c r="M81" s="187"/>
      <c r="N81" s="187"/>
    </row>
    <row r="82" ht="102.75" customHeight="1">
      <c r="A82" s="187"/>
      <c r="B82" s="141" t="s">
        <v>66</v>
      </c>
      <c r="C82" s="21" t="str">
        <f>'RILEVAZIONE COMPENSI 2023'!B11</f>
        <v>#REF!</v>
      </c>
      <c r="D82" s="295" t="str">
        <f t="shared" si="11"/>
        <v>  3.41   </v>
      </c>
      <c r="E82" s="143" t="str">
        <f t="shared" si="12"/>
        <v>#REF!</v>
      </c>
      <c r="F82" s="32"/>
      <c r="G82" s="144"/>
      <c r="H82" s="34"/>
      <c r="I82" s="187"/>
      <c r="J82" s="240" t="str">
        <f t="shared" si="13"/>
        <v>  3.41   </v>
      </c>
      <c r="K82" s="241">
        <v>4.2</v>
      </c>
      <c r="L82" s="293"/>
      <c r="M82" s="293"/>
      <c r="N82" s="293"/>
    </row>
    <row r="83" ht="95.25" customHeight="1">
      <c r="A83" s="187"/>
      <c r="B83" s="141" t="s">
        <v>68</v>
      </c>
      <c r="C83" s="30" t="str">
        <f>'RILEVAZIONE COMPENSI 2023'!B13</f>
        <v>#REF!</v>
      </c>
      <c r="D83" s="297" t="str">
        <f>ROUND((D82*3)/5,2)</f>
        <v>  2.05   </v>
      </c>
      <c r="E83" s="147" t="str">
        <f t="shared" si="12"/>
        <v>#REF!</v>
      </c>
      <c r="F83" s="32"/>
      <c r="G83" s="144"/>
      <c r="H83" s="34"/>
      <c r="I83" s="187"/>
      <c r="J83" s="294"/>
      <c r="K83" s="293"/>
      <c r="L83" s="293"/>
      <c r="M83" s="293"/>
      <c r="N83" s="293"/>
    </row>
    <row r="84" ht="95.25" customHeight="1">
      <c r="A84" s="293"/>
      <c r="B84" s="148" t="s">
        <v>70</v>
      </c>
      <c r="C84" s="97" t="str">
        <f>'RILEVAZIONE COMPENSI 2023'!E15</f>
        <v>#REF!</v>
      </c>
      <c r="D84" s="298" t="str">
        <f>ROUND((D83*5/6),2)</f>
        <v>  1.71   </v>
      </c>
      <c r="E84" s="150" t="str">
        <f t="shared" si="12"/>
        <v>#REF!</v>
      </c>
      <c r="F84" s="39"/>
      <c r="G84" s="151"/>
      <c r="H84" s="41"/>
      <c r="I84" s="187"/>
      <c r="J84" s="294"/>
      <c r="K84" s="293"/>
      <c r="L84" s="293"/>
      <c r="M84" s="293"/>
      <c r="N84" s="293"/>
    </row>
    <row r="85" ht="54.75" customHeight="1">
      <c r="A85" s="293"/>
      <c r="B85" s="101"/>
      <c r="C85" s="68"/>
      <c r="D85" s="153"/>
      <c r="E85" s="154"/>
      <c r="F85" s="153"/>
      <c r="G85" s="187"/>
      <c r="H85" s="188"/>
      <c r="I85" s="187"/>
      <c r="J85" s="294"/>
      <c r="K85" s="293"/>
      <c r="L85" s="293"/>
      <c r="M85" s="293"/>
      <c r="N85" s="293"/>
    </row>
    <row r="86" ht="54.75" customHeight="1">
      <c r="A86" s="187"/>
      <c r="B86" s="130" t="s">
        <v>72</v>
      </c>
      <c r="C86" s="187"/>
      <c r="D86" s="187"/>
      <c r="E86" s="187"/>
      <c r="F86" s="187"/>
      <c r="G86" s="187"/>
      <c r="H86" s="188"/>
      <c r="I86" s="187"/>
      <c r="J86" s="294"/>
      <c r="K86" s="293"/>
      <c r="L86" s="293"/>
      <c r="M86" s="293"/>
      <c r="N86" s="293"/>
    </row>
    <row r="87" ht="89.25" customHeight="1">
      <c r="A87" s="187"/>
      <c r="B87" s="299" t="s">
        <v>2</v>
      </c>
      <c r="C87" s="300" t="s">
        <v>60</v>
      </c>
      <c r="D87" s="161" t="s">
        <v>73</v>
      </c>
      <c r="E87" s="161" t="s">
        <v>5</v>
      </c>
      <c r="F87" s="161" t="s">
        <v>62</v>
      </c>
      <c r="G87" s="45" t="s">
        <v>7</v>
      </c>
      <c r="H87" s="46"/>
      <c r="I87" s="187"/>
      <c r="J87" s="294"/>
      <c r="K87" s="293"/>
      <c r="L87" s="293"/>
      <c r="M87" s="293"/>
      <c r="N87" s="293"/>
    </row>
    <row r="88" ht="75.75" customHeight="1">
      <c r="A88" s="187"/>
      <c r="B88" s="134" t="s">
        <v>188</v>
      </c>
      <c r="C88" s="135" t="str">
        <f>'RILEVAZIONE COMPENSI 2023'!B19</f>
        <v>#REF!</v>
      </c>
      <c r="D88" s="301" t="str">
        <f t="shared" ref="D88:D90" si="14">D82</f>
        <v>  3.41   </v>
      </c>
      <c r="E88" s="137" t="str">
        <f t="shared" ref="E88:E90" si="15">C88*D88</f>
        <v>#REF!</v>
      </c>
      <c r="F88" s="264" t="str">
        <f>SUM(E88:E90)</f>
        <v>#REF!</v>
      </c>
      <c r="G88" s="139"/>
      <c r="H88" s="53"/>
      <c r="I88" s="187"/>
      <c r="J88" s="294"/>
      <c r="K88" s="293"/>
      <c r="L88" s="293"/>
      <c r="M88" s="293"/>
      <c r="N88" s="293"/>
    </row>
    <row r="89" ht="75.0" customHeight="1">
      <c r="A89" s="187"/>
      <c r="B89" s="141" t="s">
        <v>189</v>
      </c>
      <c r="C89" s="21" t="str">
        <f>'RILEVAZIONE COMPENSI 2023'!B20</f>
        <v>#REF!</v>
      </c>
      <c r="D89" s="295" t="str">
        <f t="shared" si="14"/>
        <v>  2.05   </v>
      </c>
      <c r="E89" s="143" t="str">
        <f t="shared" si="15"/>
        <v>#REF!</v>
      </c>
      <c r="F89" s="172"/>
      <c r="G89" s="302"/>
      <c r="H89" s="26"/>
      <c r="I89" s="187"/>
      <c r="J89" s="294"/>
      <c r="K89" s="293"/>
      <c r="L89" s="293"/>
      <c r="M89" s="293"/>
      <c r="N89" s="293"/>
    </row>
    <row r="90" ht="75.0" customHeight="1">
      <c r="A90" s="187"/>
      <c r="B90" s="148" t="s">
        <v>190</v>
      </c>
      <c r="C90" s="63" t="str">
        <f>'RILEVAZIONE COMPENSI 2023'!E22</f>
        <v>#REF!</v>
      </c>
      <c r="D90" s="303" t="str">
        <f t="shared" si="14"/>
        <v>  1.71   </v>
      </c>
      <c r="E90" s="304" t="str">
        <f t="shared" si="15"/>
        <v>#REF!</v>
      </c>
      <c r="F90" s="179"/>
      <c r="G90" s="151"/>
      <c r="H90" s="41"/>
      <c r="I90" s="187"/>
      <c r="J90" s="294"/>
      <c r="K90" s="293"/>
      <c r="L90" s="293"/>
      <c r="M90" s="293"/>
      <c r="N90" s="293"/>
    </row>
    <row r="91" ht="63.0" customHeight="1">
      <c r="A91" s="187"/>
      <c r="B91" s="101"/>
      <c r="C91" s="68"/>
      <c r="D91" s="153"/>
      <c r="E91" s="154"/>
      <c r="F91" s="156"/>
      <c r="G91" s="157"/>
      <c r="H91" s="293"/>
      <c r="I91" s="187"/>
      <c r="J91" s="294"/>
      <c r="K91" s="293"/>
      <c r="L91" s="293"/>
      <c r="M91" s="293"/>
      <c r="N91" s="293"/>
    </row>
    <row r="92" ht="54.75" customHeight="1">
      <c r="A92" s="187"/>
      <c r="B92" s="130" t="s">
        <v>80</v>
      </c>
      <c r="C92" s="187"/>
      <c r="D92" s="187"/>
      <c r="E92" s="187"/>
      <c r="F92" s="187"/>
      <c r="G92" s="187"/>
      <c r="H92" s="188"/>
      <c r="I92" s="187"/>
      <c r="J92" s="294"/>
      <c r="K92" s="293"/>
      <c r="L92" s="293"/>
      <c r="M92" s="293"/>
      <c r="N92" s="293"/>
    </row>
    <row r="93" ht="96.75" customHeight="1">
      <c r="A93" s="293"/>
      <c r="B93" s="158" t="s">
        <v>2</v>
      </c>
      <c r="C93" s="159" t="s">
        <v>3</v>
      </c>
      <c r="D93" s="160" t="s">
        <v>17</v>
      </c>
      <c r="E93" s="160" t="s">
        <v>5</v>
      </c>
      <c r="F93" s="161" t="s">
        <v>191</v>
      </c>
      <c r="G93" s="133" t="s">
        <v>192</v>
      </c>
      <c r="H93" s="162" t="s">
        <v>83</v>
      </c>
      <c r="I93" s="162" t="s">
        <v>84</v>
      </c>
      <c r="J93" s="294"/>
      <c r="K93" s="187"/>
      <c r="L93" s="187"/>
      <c r="M93" s="187"/>
      <c r="N93" s="187"/>
    </row>
    <row r="94" ht="114.75" customHeight="1">
      <c r="A94" s="163" t="s">
        <v>193</v>
      </c>
      <c r="B94" s="164" t="s">
        <v>86</v>
      </c>
      <c r="C94" s="305" t="str">
        <f>'DETTAGLIO RAGGRUPPAMENTI 2023'!H89</f>
        <v>#REF!</v>
      </c>
      <c r="D94" s="306" t="str">
        <f t="shared" ref="D94:D108" si="16">I94-H94</f>
        <v>  0.48   </v>
      </c>
      <c r="E94" s="307" t="str">
        <f t="shared" ref="E94:E108" si="17">C94*D94</f>
        <v>#REF!</v>
      </c>
      <c r="F94" s="308" t="str">
        <f>SUM(E94:E98)</f>
        <v>#REF!</v>
      </c>
      <c r="G94" s="309" t="str">
        <f>SUM(F94:F108)</f>
        <v>#REF!</v>
      </c>
      <c r="H94" s="310">
        <v>0.52</v>
      </c>
      <c r="I94" s="311">
        <v>1.0</v>
      </c>
      <c r="J94" s="294"/>
      <c r="K94" s="187"/>
      <c r="L94" s="187"/>
      <c r="M94" s="187"/>
      <c r="N94" s="187"/>
    </row>
    <row r="95" ht="69.0" customHeight="1">
      <c r="A95" s="172"/>
      <c r="B95" s="173" t="s">
        <v>87</v>
      </c>
      <c r="C95" s="312" t="str">
        <f>'DETTAGLIO RAGGRUPPAMENTI 2023'!H96</f>
        <v>#REF!</v>
      </c>
      <c r="D95" s="313" t="str">
        <f t="shared" si="16"/>
        <v>  0.55   </v>
      </c>
      <c r="E95" s="314" t="str">
        <f t="shared" si="17"/>
        <v>#REF!</v>
      </c>
      <c r="F95" s="172"/>
      <c r="G95" s="172"/>
      <c r="H95" s="315">
        <v>0.6</v>
      </c>
      <c r="I95" s="316">
        <v>1.15</v>
      </c>
      <c r="J95" s="294"/>
      <c r="K95" s="187"/>
      <c r="L95" s="187"/>
      <c r="M95" s="187"/>
      <c r="N95" s="187"/>
    </row>
    <row r="96" ht="129.75" customHeight="1">
      <c r="A96" s="172"/>
      <c r="B96" s="173" t="s">
        <v>88</v>
      </c>
      <c r="C96" s="312" t="str">
        <f>'DETTAGLIO RAGGRUPPAMENTI 2023'!H103</f>
        <v>#REF!</v>
      </c>
      <c r="D96" s="313" t="str">
        <f t="shared" si="16"/>
        <v>  0.62   </v>
      </c>
      <c r="E96" s="314" t="str">
        <f t="shared" si="17"/>
        <v>#REF!</v>
      </c>
      <c r="F96" s="172"/>
      <c r="G96" s="172"/>
      <c r="H96" s="315">
        <v>0.68</v>
      </c>
      <c r="I96" s="316">
        <v>1.3</v>
      </c>
      <c r="J96" s="294"/>
      <c r="K96" s="187"/>
      <c r="L96" s="187"/>
      <c r="M96" s="187"/>
      <c r="N96" s="187"/>
    </row>
    <row r="97" ht="56.25" customHeight="1">
      <c r="A97" s="172"/>
      <c r="B97" s="173" t="s">
        <v>89</v>
      </c>
      <c r="C97" s="312" t="str">
        <f>'DETTAGLIO RAGGRUPPAMENTI 2023'!H110</f>
        <v>#REF!</v>
      </c>
      <c r="D97" s="313" t="str">
        <f t="shared" si="16"/>
        <v>  0.65   </v>
      </c>
      <c r="E97" s="314" t="str">
        <f t="shared" si="17"/>
        <v>#REF!</v>
      </c>
      <c r="F97" s="172"/>
      <c r="G97" s="172"/>
      <c r="H97" s="315">
        <v>0.7</v>
      </c>
      <c r="I97" s="316">
        <v>1.35</v>
      </c>
      <c r="J97" s="294"/>
      <c r="K97" s="187"/>
      <c r="L97" s="187"/>
      <c r="M97" s="187"/>
      <c r="N97" s="187"/>
    </row>
    <row r="98" ht="71.25" customHeight="1">
      <c r="A98" s="179"/>
      <c r="B98" s="180" t="s">
        <v>90</v>
      </c>
      <c r="C98" s="317" t="str">
        <f>'DETTAGLIO RAGGRUPPAMENTI 2023'!H117</f>
        <v>0</v>
      </c>
      <c r="D98" s="318" t="str">
        <f t="shared" si="16"/>
        <v>  0.67   </v>
      </c>
      <c r="E98" s="319" t="str">
        <f t="shared" si="17"/>
        <v>  -     </v>
      </c>
      <c r="F98" s="179"/>
      <c r="G98" s="172"/>
      <c r="H98" s="320">
        <v>0.73</v>
      </c>
      <c r="I98" s="321">
        <v>1.4</v>
      </c>
      <c r="J98" s="294"/>
      <c r="K98" s="187"/>
      <c r="L98" s="187"/>
      <c r="M98" s="187"/>
      <c r="N98" s="187"/>
    </row>
    <row r="99" ht="123.0" customHeight="1">
      <c r="A99" s="163" t="s">
        <v>194</v>
      </c>
      <c r="B99" s="164" t="s">
        <v>86</v>
      </c>
      <c r="C99" s="305" t="str">
        <f>'DETTAGLIO RAGGRUPPAMENTI 2023'!B87</f>
        <v>#REF!</v>
      </c>
      <c r="D99" s="306" t="str">
        <f t="shared" si="16"/>
        <v>  0.58   </v>
      </c>
      <c r="E99" s="307" t="str">
        <f t="shared" si="17"/>
        <v>#REF!</v>
      </c>
      <c r="F99" s="308" t="str">
        <f>SUM(E99:E103)</f>
        <v>#REF!</v>
      </c>
      <c r="G99" s="172"/>
      <c r="H99" s="310">
        <v>0.62</v>
      </c>
      <c r="I99" s="311">
        <v>1.2</v>
      </c>
      <c r="J99" s="294"/>
      <c r="K99" s="187"/>
      <c r="L99" s="187"/>
      <c r="M99" s="187"/>
      <c r="N99" s="187"/>
    </row>
    <row r="100" ht="18.0" customHeight="1">
      <c r="A100" s="172"/>
      <c r="B100" s="173" t="s">
        <v>87</v>
      </c>
      <c r="C100" s="312" t="str">
        <f>'DETTAGLIO RAGGRUPPAMENTI 2023'!B94</f>
        <v>#REF!</v>
      </c>
      <c r="D100" s="313" t="str">
        <f t="shared" si="16"/>
        <v>  0.68   </v>
      </c>
      <c r="E100" s="314" t="str">
        <f t="shared" si="17"/>
        <v>#REF!</v>
      </c>
      <c r="F100" s="172"/>
      <c r="G100" s="172"/>
      <c r="H100" s="315">
        <v>0.72</v>
      </c>
      <c r="I100" s="316">
        <v>1.4</v>
      </c>
      <c r="J100" s="294"/>
      <c r="K100" s="187"/>
      <c r="L100" s="187"/>
      <c r="M100" s="187"/>
      <c r="N100" s="187"/>
    </row>
    <row r="101" ht="134.25" customHeight="1">
      <c r="A101" s="172"/>
      <c r="B101" s="173" t="s">
        <v>88</v>
      </c>
      <c r="C101" s="312" t="str">
        <f>'DETTAGLIO RAGGRUPPAMENTI 2023'!B101</f>
        <v>#REF!</v>
      </c>
      <c r="D101" s="313" t="str">
        <f t="shared" si="16"/>
        <v>  0.74   </v>
      </c>
      <c r="E101" s="314" t="str">
        <f t="shared" si="17"/>
        <v>#REF!</v>
      </c>
      <c r="F101" s="172"/>
      <c r="G101" s="172"/>
      <c r="H101" s="315">
        <v>0.81</v>
      </c>
      <c r="I101" s="316">
        <v>1.55</v>
      </c>
      <c r="J101" s="294"/>
      <c r="K101" s="187"/>
      <c r="L101" s="187"/>
      <c r="M101" s="187"/>
      <c r="N101" s="187"/>
    </row>
    <row r="102" ht="18.0" customHeight="1">
      <c r="A102" s="172"/>
      <c r="B102" s="173" t="s">
        <v>89</v>
      </c>
      <c r="C102" s="312" t="str">
        <f>'DETTAGLIO RAGGRUPPAMENTI 2023'!B108</f>
        <v>#REF!</v>
      </c>
      <c r="D102" s="313" t="str">
        <f t="shared" si="16"/>
        <v>  0.76   </v>
      </c>
      <c r="E102" s="314" t="str">
        <f t="shared" si="17"/>
        <v>#REF!</v>
      </c>
      <c r="F102" s="172"/>
      <c r="G102" s="172"/>
      <c r="H102" s="315">
        <v>0.84</v>
      </c>
      <c r="I102" s="316">
        <v>1.6</v>
      </c>
      <c r="J102" s="294"/>
      <c r="K102" s="187"/>
      <c r="L102" s="187"/>
      <c r="M102" s="187"/>
      <c r="N102" s="187"/>
    </row>
    <row r="103" ht="18.0" customHeight="1">
      <c r="A103" s="179"/>
      <c r="B103" s="180" t="s">
        <v>90</v>
      </c>
      <c r="C103" s="317" t="str">
        <f>'DETTAGLIO RAGGRUPPAMENTI 2023'!B115</f>
        <v>807</v>
      </c>
      <c r="D103" s="318" t="str">
        <f t="shared" si="16"/>
        <v>  0.82   </v>
      </c>
      <c r="E103" s="319" t="str">
        <f t="shared" si="17"/>
        <v>  661.74   </v>
      </c>
      <c r="F103" s="179"/>
      <c r="G103" s="172"/>
      <c r="H103" s="320">
        <v>0.88</v>
      </c>
      <c r="I103" s="321">
        <v>1.7</v>
      </c>
      <c r="J103" s="294"/>
      <c r="K103" s="187"/>
      <c r="L103" s="187"/>
      <c r="M103" s="187"/>
      <c r="N103" s="187"/>
    </row>
    <row r="104" ht="18.0" customHeight="1">
      <c r="A104" s="163" t="s">
        <v>195</v>
      </c>
      <c r="B104" s="164" t="s">
        <v>86</v>
      </c>
      <c r="C104" s="305" t="str">
        <f>'DETTAGLIO RAGGRUPPAMENTI 2023'!B86</f>
        <v>#REF!</v>
      </c>
      <c r="D104" s="306" t="str">
        <f t="shared" si="16"/>
        <v>  0.96   </v>
      </c>
      <c r="E104" s="307" t="str">
        <f t="shared" si="17"/>
        <v>#REF!</v>
      </c>
      <c r="F104" s="308" t="str">
        <f>SUM(E104:E108)</f>
        <v>#REF!</v>
      </c>
      <c r="G104" s="172"/>
      <c r="H104" s="310">
        <v>1.04</v>
      </c>
      <c r="I104" s="311">
        <v>2.0</v>
      </c>
      <c r="J104" s="294"/>
      <c r="K104" s="187"/>
      <c r="L104" s="187"/>
      <c r="M104" s="187"/>
      <c r="N104" s="187"/>
    </row>
    <row r="105" ht="18.0" customHeight="1">
      <c r="A105" s="172"/>
      <c r="B105" s="173" t="s">
        <v>87</v>
      </c>
      <c r="C105" s="312" t="str">
        <f>'DETTAGLIO RAGGRUPPAMENTI 2023'!B93</f>
        <v>#REF!</v>
      </c>
      <c r="D105" s="313" t="str">
        <f t="shared" si="16"/>
        <v>  1.10   </v>
      </c>
      <c r="E105" s="314" t="str">
        <f t="shared" si="17"/>
        <v>#REF!</v>
      </c>
      <c r="F105" s="172"/>
      <c r="G105" s="172"/>
      <c r="H105" s="315">
        <v>1.2</v>
      </c>
      <c r="I105" s="316">
        <v>2.3</v>
      </c>
      <c r="J105" s="294"/>
      <c r="K105" s="187"/>
      <c r="L105" s="187"/>
      <c r="M105" s="187"/>
      <c r="N105" s="187"/>
    </row>
    <row r="106" ht="18.0" customHeight="1">
      <c r="A106" s="172"/>
      <c r="B106" s="173" t="s">
        <v>88</v>
      </c>
      <c r="C106" s="312" t="str">
        <f>'DETTAGLIO RAGGRUPPAMENTI 2023'!B100</f>
        <v>#REF!</v>
      </c>
      <c r="D106" s="313" t="str">
        <f t="shared" si="16"/>
        <v>  1.25   </v>
      </c>
      <c r="E106" s="314" t="str">
        <f t="shared" si="17"/>
        <v>#REF!</v>
      </c>
      <c r="F106" s="172"/>
      <c r="G106" s="172"/>
      <c r="H106" s="315">
        <v>1.35</v>
      </c>
      <c r="I106" s="316">
        <v>2.6</v>
      </c>
      <c r="J106" s="294"/>
      <c r="K106" s="187"/>
      <c r="L106" s="187"/>
      <c r="M106" s="187"/>
      <c r="N106" s="187"/>
    </row>
    <row r="107" ht="18.0" customHeight="1">
      <c r="A107" s="172"/>
      <c r="B107" s="186" t="s">
        <v>89</v>
      </c>
      <c r="C107" s="312" t="str">
        <f>'DETTAGLIO RAGGRUPPAMENTI 2023'!B107</f>
        <v>#REF!</v>
      </c>
      <c r="D107" s="313" t="str">
        <f t="shared" si="16"/>
        <v>  1.30   </v>
      </c>
      <c r="E107" s="314" t="str">
        <f t="shared" si="17"/>
        <v>#REF!</v>
      </c>
      <c r="F107" s="172"/>
      <c r="G107" s="172"/>
      <c r="H107" s="315">
        <v>1.4</v>
      </c>
      <c r="I107" s="316">
        <v>2.7</v>
      </c>
      <c r="J107" s="294"/>
      <c r="K107" s="187"/>
      <c r="L107" s="187"/>
      <c r="M107" s="187"/>
      <c r="N107" s="187"/>
    </row>
    <row r="108" ht="18.0" customHeight="1">
      <c r="A108" s="179"/>
      <c r="B108" s="180" t="s">
        <v>90</v>
      </c>
      <c r="C108" s="317" t="str">
        <f>'DETTAGLIO RAGGRUPPAMENTI 2023'!B114</f>
        <v>0</v>
      </c>
      <c r="D108" s="318" t="str">
        <f t="shared" si="16"/>
        <v>  1.35   </v>
      </c>
      <c r="E108" s="319" t="str">
        <f t="shared" si="17"/>
        <v>  -     </v>
      </c>
      <c r="F108" s="179"/>
      <c r="G108" s="179"/>
      <c r="H108" s="320">
        <v>1.45</v>
      </c>
      <c r="I108" s="321">
        <v>2.8</v>
      </c>
      <c r="J108" s="294"/>
      <c r="K108" s="187"/>
      <c r="L108" s="187"/>
      <c r="M108" s="187"/>
      <c r="N108" s="187"/>
    </row>
    <row r="109" ht="30.0" customHeight="1">
      <c r="A109" s="187"/>
      <c r="B109" s="187"/>
      <c r="C109" s="187"/>
      <c r="D109" s="187"/>
      <c r="E109" s="188"/>
      <c r="F109" s="187"/>
      <c r="G109" s="187"/>
      <c r="H109" s="187"/>
      <c r="I109" s="187"/>
      <c r="J109" s="294"/>
      <c r="K109" s="187"/>
      <c r="L109" s="187"/>
      <c r="M109" s="187"/>
      <c r="N109" s="187"/>
    </row>
    <row r="110" ht="36.75" customHeight="1">
      <c r="A110" s="187"/>
      <c r="B110" s="130" t="s">
        <v>93</v>
      </c>
      <c r="C110" s="187"/>
      <c r="D110" s="187"/>
      <c r="E110" s="187"/>
      <c r="F110" s="187"/>
      <c r="G110" s="187"/>
      <c r="H110" s="188"/>
      <c r="I110" s="187"/>
      <c r="J110" s="294"/>
      <c r="K110" s="187"/>
      <c r="L110" s="187"/>
      <c r="M110" s="187"/>
      <c r="N110" s="187"/>
    </row>
    <row r="111" ht="60.75" customHeight="1">
      <c r="A111" s="113"/>
      <c r="B111" s="189" t="s">
        <v>2</v>
      </c>
      <c r="C111" s="133" t="s">
        <v>28</v>
      </c>
      <c r="D111" s="113"/>
      <c r="E111" s="113"/>
      <c r="F111" s="113"/>
      <c r="G111" s="113"/>
      <c r="H111" s="113"/>
      <c r="I111" s="113"/>
      <c r="J111" s="223"/>
      <c r="K111" s="113"/>
      <c r="L111" s="113"/>
      <c r="M111" s="113"/>
      <c r="N111" s="113"/>
    </row>
    <row r="112" ht="42.0" customHeight="1">
      <c r="A112" s="113"/>
      <c r="B112" s="141" t="s">
        <v>196</v>
      </c>
      <c r="C112" s="23" t="str">
        <f>C114*3/6</f>
        <v>  1.22   </v>
      </c>
      <c r="D112" s="113"/>
      <c r="E112" s="224"/>
      <c r="F112" s="224"/>
      <c r="G112" s="113"/>
      <c r="H112" s="224"/>
      <c r="I112" s="224"/>
      <c r="J112" s="225"/>
      <c r="K112" s="224"/>
      <c r="L112" s="224"/>
      <c r="M112" s="224"/>
      <c r="N112" s="224"/>
    </row>
    <row r="113" ht="42.0" customHeight="1">
      <c r="A113" s="113"/>
      <c r="B113" s="190" t="s">
        <v>197</v>
      </c>
      <c r="C113" s="31" t="str">
        <f>C114*3/5</f>
        <v>  1.46   </v>
      </c>
      <c r="D113" s="113"/>
      <c r="E113" s="259"/>
      <c r="F113" s="113"/>
      <c r="G113" s="113"/>
      <c r="H113" s="224"/>
      <c r="I113" s="224"/>
      <c r="J113" s="225"/>
      <c r="K113" s="224"/>
      <c r="L113" s="224"/>
      <c r="M113" s="224"/>
      <c r="N113" s="224"/>
    </row>
    <row r="114" ht="42.0" customHeight="1">
      <c r="A114" s="224"/>
      <c r="B114" s="191" t="s">
        <v>198</v>
      </c>
      <c r="C114" s="38" t="str">
        <f>D31</f>
        <v>  2.44   </v>
      </c>
      <c r="D114" s="113"/>
      <c r="E114" s="259"/>
      <c r="F114" s="113"/>
      <c r="G114" s="113"/>
      <c r="H114" s="224"/>
      <c r="I114" s="224"/>
      <c r="J114" s="225"/>
      <c r="K114" s="224"/>
      <c r="L114" s="224"/>
      <c r="M114" s="224"/>
      <c r="N114" s="224"/>
    </row>
    <row r="115" ht="27.75" customHeight="1">
      <c r="A115" s="113"/>
      <c r="B115" s="113"/>
      <c r="C115" s="113"/>
      <c r="D115" s="113"/>
      <c r="E115" s="113"/>
      <c r="F115" s="113"/>
      <c r="G115" s="113"/>
      <c r="H115" s="259"/>
      <c r="I115" s="113"/>
      <c r="J115" s="223"/>
      <c r="K115" s="113"/>
      <c r="L115" s="113"/>
      <c r="M115" s="113"/>
      <c r="N115" s="113"/>
    </row>
    <row r="116" ht="18.0" customHeight="1">
      <c r="A116" s="113"/>
      <c r="B116" s="130" t="s">
        <v>97</v>
      </c>
      <c r="C116" s="113"/>
      <c r="D116" s="113"/>
      <c r="E116" s="113"/>
      <c r="F116" s="113"/>
      <c r="G116" s="113"/>
      <c r="H116" s="259"/>
      <c r="I116" s="113"/>
      <c r="J116" s="223"/>
      <c r="K116" s="113"/>
      <c r="L116" s="113"/>
      <c r="M116" s="113"/>
      <c r="N116" s="113"/>
    </row>
    <row r="117" ht="18.0" customHeight="1">
      <c r="A117" s="113"/>
      <c r="B117" s="113"/>
      <c r="C117" s="113"/>
      <c r="D117" s="113"/>
      <c r="E117" s="113"/>
      <c r="F117" s="113"/>
      <c r="G117" s="113"/>
      <c r="H117" s="259"/>
      <c r="I117" s="113"/>
      <c r="J117" s="223"/>
      <c r="K117" s="113"/>
      <c r="L117" s="113"/>
      <c r="M117" s="113"/>
      <c r="N117" s="113"/>
    </row>
    <row r="118" ht="28.5" customHeight="1">
      <c r="A118" s="244"/>
      <c r="B118" s="113"/>
      <c r="C118" s="192" t="s">
        <v>98</v>
      </c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7"/>
    </row>
    <row r="119" ht="96.75" customHeight="1">
      <c r="A119" s="113"/>
      <c r="B119" s="13" t="s">
        <v>99</v>
      </c>
      <c r="C119" s="194" t="s">
        <v>199</v>
      </c>
      <c r="D119" s="195" t="s">
        <v>200</v>
      </c>
      <c r="E119" s="195" t="s">
        <v>201</v>
      </c>
      <c r="F119" s="195" t="s">
        <v>202</v>
      </c>
      <c r="G119" s="195" t="s">
        <v>203</v>
      </c>
      <c r="H119" s="195" t="s">
        <v>204</v>
      </c>
      <c r="I119" s="196" t="s">
        <v>205</v>
      </c>
      <c r="J119" s="322" t="s">
        <v>206</v>
      </c>
      <c r="K119" s="195" t="s">
        <v>207</v>
      </c>
      <c r="L119" s="195" t="s">
        <v>208</v>
      </c>
      <c r="M119" s="195" t="s">
        <v>209</v>
      </c>
      <c r="N119" s="197" t="s">
        <v>210</v>
      </c>
    </row>
    <row r="120" ht="33.0" customHeight="1">
      <c r="A120" s="113"/>
      <c r="B120" s="134" t="s">
        <v>112</v>
      </c>
      <c r="C120" s="198">
        <v>3.08</v>
      </c>
      <c r="D120" s="199">
        <v>3.69</v>
      </c>
      <c r="E120" s="199" t="s">
        <v>113</v>
      </c>
      <c r="F120" s="200">
        <v>4.31</v>
      </c>
      <c r="G120" s="199">
        <v>3.08</v>
      </c>
      <c r="H120" s="199" t="s">
        <v>114</v>
      </c>
      <c r="I120" s="199" t="s">
        <v>115</v>
      </c>
      <c r="J120" s="323" t="s">
        <v>113</v>
      </c>
      <c r="K120" s="199" t="s">
        <v>116</v>
      </c>
      <c r="L120" s="199" t="s">
        <v>115</v>
      </c>
      <c r="M120" s="199" t="s">
        <v>113</v>
      </c>
      <c r="N120" s="201">
        <v>4.31</v>
      </c>
    </row>
    <row r="121" ht="33.0" customHeight="1">
      <c r="A121" s="113"/>
      <c r="B121" s="141" t="s">
        <v>117</v>
      </c>
      <c r="C121" s="202" t="s">
        <v>118</v>
      </c>
      <c r="D121" s="203" t="s">
        <v>119</v>
      </c>
      <c r="E121" s="203" t="s">
        <v>120</v>
      </c>
      <c r="F121" s="204" t="s">
        <v>121</v>
      </c>
      <c r="G121" s="203" t="s">
        <v>118</v>
      </c>
      <c r="H121" s="203" t="s">
        <v>114</v>
      </c>
      <c r="I121" s="203" t="s">
        <v>119</v>
      </c>
      <c r="J121" s="324" t="s">
        <v>120</v>
      </c>
      <c r="K121" s="203" t="s">
        <v>121</v>
      </c>
      <c r="L121" s="203" t="s">
        <v>119</v>
      </c>
      <c r="M121" s="203" t="s">
        <v>120</v>
      </c>
      <c r="N121" s="205">
        <v>2.77</v>
      </c>
    </row>
    <row r="122" ht="33.0" customHeight="1">
      <c r="A122" s="113"/>
      <c r="B122" s="148" t="s">
        <v>122</v>
      </c>
      <c r="C122" s="206" t="s">
        <v>123</v>
      </c>
      <c r="D122" s="207" t="s">
        <v>124</v>
      </c>
      <c r="E122" s="207" t="s">
        <v>125</v>
      </c>
      <c r="F122" s="208" t="s">
        <v>126</v>
      </c>
      <c r="G122" s="207" t="s">
        <v>123</v>
      </c>
      <c r="H122" s="207" t="s">
        <v>114</v>
      </c>
      <c r="I122" s="207" t="s">
        <v>124</v>
      </c>
      <c r="J122" s="325" t="s">
        <v>125</v>
      </c>
      <c r="K122" s="207" t="s">
        <v>126</v>
      </c>
      <c r="L122" s="207" t="s">
        <v>124</v>
      </c>
      <c r="M122" s="207" t="s">
        <v>125</v>
      </c>
      <c r="N122" s="209">
        <v>2.19</v>
      </c>
    </row>
    <row r="123" ht="15.75" customHeight="1">
      <c r="A123" s="113"/>
      <c r="B123" s="113"/>
      <c r="C123" s="113"/>
      <c r="D123" s="113"/>
      <c r="E123" s="113"/>
      <c r="F123" s="259"/>
      <c r="G123" s="113"/>
      <c r="H123" s="113"/>
      <c r="I123" s="113"/>
      <c r="J123" s="223"/>
      <c r="K123" s="113"/>
      <c r="L123" s="113"/>
      <c r="M123" s="113"/>
      <c r="N123" s="113"/>
    </row>
    <row r="124" ht="34.5" customHeight="1">
      <c r="A124" s="113"/>
      <c r="B124" s="130" t="s">
        <v>127</v>
      </c>
      <c r="C124" s="113"/>
      <c r="D124" s="113"/>
      <c r="E124" s="113"/>
      <c r="F124" s="259"/>
      <c r="G124" s="326"/>
      <c r="H124" s="113"/>
      <c r="I124" s="113"/>
      <c r="J124" s="223"/>
      <c r="K124" s="113"/>
      <c r="L124" s="113"/>
      <c r="M124" s="113"/>
      <c r="N124" s="113"/>
    </row>
    <row r="125" ht="68.25" customHeight="1">
      <c r="A125" s="113"/>
      <c r="B125" s="13" t="s">
        <v>99</v>
      </c>
      <c r="C125" s="210" t="s">
        <v>128</v>
      </c>
      <c r="D125" s="211" t="s">
        <v>129</v>
      </c>
      <c r="E125" s="15" t="s">
        <v>130</v>
      </c>
      <c r="F125" s="259"/>
      <c r="G125" s="327"/>
      <c r="H125" s="328"/>
      <c r="I125" s="113"/>
      <c r="J125" s="223"/>
      <c r="K125" s="113"/>
      <c r="L125" s="113"/>
      <c r="M125" s="113"/>
      <c r="N125" s="113"/>
    </row>
    <row r="126" ht="72.0" customHeight="1">
      <c r="A126" s="113"/>
      <c r="B126" s="134" t="s">
        <v>112</v>
      </c>
      <c r="C126" s="135" t="str">
        <f>Formazione!C5</f>
        <v>4,983</v>
      </c>
      <c r="D126" s="214" t="s">
        <v>211</v>
      </c>
      <c r="E126" s="329" t="str">
        <f t="shared" ref="E126:E128" si="18">C126*D126</f>
        <v>#VALUE!</v>
      </c>
      <c r="F126" s="259"/>
      <c r="G126" s="248"/>
      <c r="H126" s="330"/>
      <c r="I126" s="113"/>
      <c r="J126" s="223"/>
      <c r="K126" s="113"/>
      <c r="L126" s="113"/>
      <c r="M126" s="113"/>
      <c r="N126" s="113"/>
    </row>
    <row r="127" ht="72.0" customHeight="1">
      <c r="A127" s="113"/>
      <c r="B127" s="141" t="s">
        <v>117</v>
      </c>
      <c r="C127" s="21" t="str">
        <f>Formazione!C6</f>
        <v>162,430</v>
      </c>
      <c r="D127" s="214" t="s">
        <v>212</v>
      </c>
      <c r="E127" s="331" t="str">
        <f t="shared" si="18"/>
        <v>#VALUE!</v>
      </c>
      <c r="F127" s="259"/>
      <c r="G127" s="248"/>
      <c r="H127" s="332"/>
      <c r="I127" s="113"/>
      <c r="J127" s="223"/>
      <c r="K127" s="113"/>
      <c r="L127" s="113"/>
      <c r="M127" s="113"/>
      <c r="N127" s="113"/>
    </row>
    <row r="128" ht="72.0" customHeight="1">
      <c r="A128" s="113"/>
      <c r="B128" s="148" t="s">
        <v>122</v>
      </c>
      <c r="C128" s="97" t="str">
        <f>Formazione!C7</f>
        <v>96,328</v>
      </c>
      <c r="D128" s="216" t="s">
        <v>213</v>
      </c>
      <c r="E128" s="333" t="str">
        <f t="shared" si="18"/>
        <v>#VALUE!</v>
      </c>
      <c r="F128" s="259"/>
      <c r="G128" s="248"/>
      <c r="H128" s="332"/>
      <c r="I128" s="113"/>
      <c r="J128" s="223"/>
      <c r="K128" s="113"/>
      <c r="L128" s="113"/>
      <c r="M128" s="113"/>
      <c r="N128" s="113"/>
    </row>
    <row r="129" ht="36.75" customHeight="1">
      <c r="A129" s="113"/>
      <c r="B129" s="218" t="s">
        <v>131</v>
      </c>
      <c r="C129" s="219" t="str">
        <f>SUM(C126:C128)</f>
        <v>263,741</v>
      </c>
      <c r="D129" s="113"/>
      <c r="E129" s="220" t="str">
        <f>SUM(E126:E128)</f>
        <v>#VALUE!</v>
      </c>
      <c r="F129" s="259"/>
      <c r="G129" s="113"/>
      <c r="H129" s="113"/>
      <c r="I129" s="113"/>
      <c r="J129" s="223"/>
      <c r="K129" s="113"/>
      <c r="L129" s="113"/>
      <c r="M129" s="113"/>
      <c r="N129" s="113"/>
    </row>
    <row r="130" ht="22.5" customHeight="1">
      <c r="A130" s="113"/>
      <c r="B130" s="113"/>
      <c r="C130" s="113"/>
      <c r="D130" s="113"/>
      <c r="E130" s="113"/>
      <c r="F130" s="259"/>
      <c r="G130" s="113"/>
      <c r="H130" s="113"/>
      <c r="I130" s="113"/>
      <c r="J130" s="223"/>
      <c r="K130" s="113"/>
      <c r="L130" s="113"/>
      <c r="M130" s="113"/>
      <c r="N130" s="113"/>
    </row>
    <row r="131" ht="81.0" customHeight="1">
      <c r="A131" s="113"/>
      <c r="B131" s="221" t="s">
        <v>214</v>
      </c>
      <c r="C131" s="60"/>
      <c r="D131" s="113"/>
      <c r="E131" s="113"/>
      <c r="F131" s="113"/>
      <c r="G131" s="113"/>
      <c r="H131" s="259"/>
      <c r="I131" s="113"/>
      <c r="J131" s="223"/>
      <c r="K131" s="113"/>
      <c r="L131" s="113"/>
      <c r="M131" s="113"/>
      <c r="N131" s="113"/>
    </row>
    <row r="132" ht="30.75" customHeight="1">
      <c r="A132" s="113"/>
      <c r="B132" s="189" t="s">
        <v>2</v>
      </c>
      <c r="C132" s="133" t="s">
        <v>28</v>
      </c>
      <c r="D132" s="113"/>
      <c r="E132" s="113"/>
      <c r="F132" s="113"/>
      <c r="G132" s="113"/>
      <c r="H132" s="259"/>
      <c r="I132" s="113"/>
      <c r="J132" s="223"/>
      <c r="K132" s="113"/>
      <c r="L132" s="113"/>
      <c r="M132" s="113"/>
      <c r="N132" s="113"/>
    </row>
    <row r="133" ht="40.5" customHeight="1">
      <c r="A133" s="113"/>
      <c r="B133" s="141" t="s">
        <v>215</v>
      </c>
      <c r="C133" s="23" t="str">
        <f>D27</f>
        <v>  1.62   </v>
      </c>
      <c r="D133" s="113"/>
      <c r="E133" s="113"/>
      <c r="F133" s="113"/>
      <c r="G133" s="113"/>
      <c r="H133" s="259"/>
      <c r="I133" s="113"/>
      <c r="J133" s="223"/>
      <c r="K133" s="113"/>
      <c r="L133" s="113"/>
      <c r="M133" s="113"/>
      <c r="N133" s="113"/>
    </row>
    <row r="134" ht="40.5" customHeight="1">
      <c r="A134" s="113"/>
      <c r="B134" s="190" t="s">
        <v>216</v>
      </c>
      <c r="C134" s="31" t="str">
        <f>C133*6/5</f>
        <v>  1.95   </v>
      </c>
      <c r="D134" s="113"/>
      <c r="E134" s="113"/>
      <c r="F134" s="113"/>
      <c r="G134" s="113"/>
      <c r="H134" s="259"/>
      <c r="I134" s="113"/>
      <c r="J134" s="223"/>
      <c r="K134" s="113"/>
      <c r="L134" s="113"/>
      <c r="M134" s="113"/>
      <c r="N134" s="113"/>
    </row>
    <row r="135" ht="40.5" customHeight="1">
      <c r="A135" s="113"/>
      <c r="B135" s="191" t="s">
        <v>217</v>
      </c>
      <c r="C135" s="38" t="str">
        <f>C133*6/3</f>
        <v>  3.25   </v>
      </c>
      <c r="D135" s="113"/>
      <c r="E135" s="113"/>
      <c r="F135" s="113"/>
      <c r="G135" s="113"/>
      <c r="H135" s="259"/>
      <c r="I135" s="113"/>
      <c r="J135" s="223"/>
      <c r="K135" s="113"/>
      <c r="L135" s="113"/>
      <c r="M135" s="113"/>
      <c r="N135" s="113"/>
    </row>
    <row r="136" ht="18.0" customHeight="1">
      <c r="A136" s="113"/>
      <c r="B136" s="113"/>
      <c r="C136" s="113"/>
      <c r="D136" s="113"/>
      <c r="E136" s="113"/>
      <c r="F136" s="113"/>
      <c r="G136" s="113"/>
      <c r="H136" s="259"/>
      <c r="I136" s="113"/>
      <c r="J136" s="223"/>
      <c r="K136" s="113"/>
      <c r="L136" s="113"/>
      <c r="M136" s="113"/>
      <c r="N136" s="113"/>
    </row>
    <row r="137" ht="18.0" customHeight="1">
      <c r="A137" s="113"/>
      <c r="B137" s="113"/>
      <c r="C137" s="113"/>
      <c r="D137" s="113"/>
      <c r="E137" s="113"/>
      <c r="F137" s="113"/>
      <c r="G137" s="113"/>
      <c r="H137" s="259"/>
      <c r="I137" s="113"/>
      <c r="J137" s="223"/>
      <c r="K137" s="113"/>
      <c r="L137" s="113"/>
      <c r="M137" s="113"/>
      <c r="N137" s="113"/>
    </row>
    <row r="138" ht="52.5" customHeight="1">
      <c r="A138" s="113"/>
      <c r="B138" s="221" t="s">
        <v>218</v>
      </c>
      <c r="C138" s="60"/>
      <c r="D138" s="113"/>
      <c r="E138" s="113"/>
      <c r="F138" s="113"/>
      <c r="G138" s="113"/>
      <c r="H138" s="259"/>
      <c r="I138" s="113"/>
      <c r="J138" s="223"/>
      <c r="K138" s="113"/>
      <c r="L138" s="113"/>
      <c r="M138" s="113"/>
      <c r="N138" s="113"/>
    </row>
    <row r="139" ht="30.75" customHeight="1">
      <c r="A139" s="113"/>
      <c r="B139" s="189" t="s">
        <v>2</v>
      </c>
      <c r="C139" s="133" t="s">
        <v>28</v>
      </c>
      <c r="D139" s="113"/>
      <c r="E139" s="113"/>
      <c r="F139" s="113"/>
      <c r="G139" s="113"/>
      <c r="H139" s="259"/>
      <c r="I139" s="113"/>
      <c r="J139" s="223"/>
      <c r="K139" s="113"/>
      <c r="L139" s="113"/>
      <c r="M139" s="113"/>
      <c r="N139" s="113"/>
    </row>
    <row r="140" ht="40.5" customHeight="1">
      <c r="A140" s="113"/>
      <c r="B140" s="141" t="s">
        <v>219</v>
      </c>
      <c r="C140" s="23" t="str">
        <f>D34</f>
        <v>  1.62   </v>
      </c>
      <c r="D140" s="113"/>
      <c r="E140" s="113"/>
      <c r="F140" s="113"/>
      <c r="G140" s="113"/>
      <c r="H140" s="259"/>
      <c r="I140" s="113"/>
      <c r="J140" s="223"/>
      <c r="K140" s="113"/>
      <c r="L140" s="113"/>
      <c r="M140" s="113"/>
      <c r="N140" s="113"/>
    </row>
    <row r="141" ht="40.5" customHeight="1">
      <c r="A141" s="113"/>
      <c r="B141" s="190" t="s">
        <v>220</v>
      </c>
      <c r="C141" s="31" t="str">
        <f>C140*6/5</f>
        <v>  1.95   </v>
      </c>
      <c r="D141" s="113"/>
      <c r="E141" s="113"/>
      <c r="F141" s="113"/>
      <c r="G141" s="113"/>
      <c r="H141" s="259"/>
      <c r="I141" s="113"/>
      <c r="J141" s="223"/>
      <c r="K141" s="113"/>
      <c r="L141" s="113"/>
      <c r="M141" s="113"/>
      <c r="N141" s="113"/>
    </row>
    <row r="142" ht="40.5" customHeight="1">
      <c r="A142" s="113"/>
      <c r="B142" s="191" t="s">
        <v>221</v>
      </c>
      <c r="C142" s="38" t="str">
        <f>C140*2</f>
        <v>  3.25   </v>
      </c>
      <c r="D142" s="113"/>
      <c r="E142" s="113"/>
      <c r="F142" s="113"/>
      <c r="G142" s="113"/>
      <c r="H142" s="259"/>
      <c r="I142" s="113"/>
      <c r="J142" s="223"/>
      <c r="K142" s="113"/>
      <c r="L142" s="113"/>
      <c r="M142" s="113"/>
      <c r="N142" s="113"/>
    </row>
  </sheetData>
  <mergeCells count="90">
    <mergeCell ref="B2:G2"/>
    <mergeCell ref="D4:H4"/>
    <mergeCell ref="G16:H16"/>
    <mergeCell ref="G17:H17"/>
    <mergeCell ref="G21:H21"/>
    <mergeCell ref="G18:H18"/>
    <mergeCell ref="G33:H33"/>
    <mergeCell ref="G34:H34"/>
    <mergeCell ref="B1:G1"/>
    <mergeCell ref="G9:H9"/>
    <mergeCell ref="G10:H10"/>
    <mergeCell ref="G13:H13"/>
    <mergeCell ref="G15:H15"/>
    <mergeCell ref="G66:H66"/>
    <mergeCell ref="G67:H67"/>
    <mergeCell ref="F58:F60"/>
    <mergeCell ref="F61:F62"/>
    <mergeCell ref="G60:H60"/>
    <mergeCell ref="G61:H61"/>
    <mergeCell ref="G62:H62"/>
    <mergeCell ref="G58:H58"/>
    <mergeCell ref="G48:H48"/>
    <mergeCell ref="G49:H49"/>
    <mergeCell ref="G50:H50"/>
    <mergeCell ref="G51:H51"/>
    <mergeCell ref="G52:H52"/>
    <mergeCell ref="F49:F53"/>
    <mergeCell ref="G53:H53"/>
    <mergeCell ref="F54:F57"/>
    <mergeCell ref="G54:H54"/>
    <mergeCell ref="G55:H55"/>
    <mergeCell ref="G56:H56"/>
    <mergeCell ref="G57:H57"/>
    <mergeCell ref="G59:H59"/>
    <mergeCell ref="F24:F34"/>
    <mergeCell ref="G20:H20"/>
    <mergeCell ref="G23:H23"/>
    <mergeCell ref="G24:H24"/>
    <mergeCell ref="G25:H25"/>
    <mergeCell ref="G26:H26"/>
    <mergeCell ref="F88:F90"/>
    <mergeCell ref="G89:H89"/>
    <mergeCell ref="G90:H90"/>
    <mergeCell ref="G88:H88"/>
    <mergeCell ref="F94:F98"/>
    <mergeCell ref="G94:G108"/>
    <mergeCell ref="F99:F103"/>
    <mergeCell ref="G80:H80"/>
    <mergeCell ref="F81:F84"/>
    <mergeCell ref="G81:H81"/>
    <mergeCell ref="G82:H82"/>
    <mergeCell ref="G83:H83"/>
    <mergeCell ref="F104:F108"/>
    <mergeCell ref="C118:N118"/>
    <mergeCell ref="A63:A68"/>
    <mergeCell ref="A49:A57"/>
    <mergeCell ref="A58:A62"/>
    <mergeCell ref="B138:C138"/>
    <mergeCell ref="A104:A108"/>
    <mergeCell ref="B131:C131"/>
    <mergeCell ref="A94:A98"/>
    <mergeCell ref="A99:A103"/>
    <mergeCell ref="G27:H27"/>
    <mergeCell ref="G40:H40"/>
    <mergeCell ref="G28:H28"/>
    <mergeCell ref="G29:H29"/>
    <mergeCell ref="G30:H30"/>
    <mergeCell ref="G31:H31"/>
    <mergeCell ref="G32:H32"/>
    <mergeCell ref="G11:H11"/>
    <mergeCell ref="G12:H12"/>
    <mergeCell ref="F10:F13"/>
    <mergeCell ref="F16:F18"/>
    <mergeCell ref="G36:H36"/>
    <mergeCell ref="G38:H38"/>
    <mergeCell ref="B37:G37"/>
    <mergeCell ref="D42:E42"/>
    <mergeCell ref="D44:E44"/>
    <mergeCell ref="G84:H84"/>
    <mergeCell ref="G87:H87"/>
    <mergeCell ref="D72:E72"/>
    <mergeCell ref="D74:E74"/>
    <mergeCell ref="B70:E70"/>
    <mergeCell ref="F63:F66"/>
    <mergeCell ref="F67:F68"/>
    <mergeCell ref="G63:H63"/>
    <mergeCell ref="G64:H64"/>
    <mergeCell ref="G65:H65"/>
    <mergeCell ref="G68:H68"/>
    <mergeCell ref="G69:H69"/>
  </mergeCells>
  <printOptions horizontalCentered="1"/>
  <pageMargins bottom="0.15748031496062992" footer="0.0" header="0.0" left="0.2362204724409449" right="0.2362204724409449" top="0.15748031496062992"/>
  <pageSetup fitToHeight="0" paperSize="8" orientation="landscape"/>
  <headerFooter>
    <oddFooter>&amp;C&amp;D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71"/>
    <col customWidth="1" min="2" max="2" width="84.43"/>
    <col customWidth="1" min="3" max="3" width="26.57"/>
    <col customWidth="1" min="4" max="4" width="17.14"/>
    <col customWidth="1" min="5" max="6" width="25.43"/>
    <col customWidth="1" min="7" max="7" width="21.43"/>
    <col customWidth="1" min="8" max="8" width="25.43"/>
    <col customWidth="1" min="9" max="9" width="38.14"/>
    <col customWidth="1" min="10" max="10" width="16.43"/>
    <col customWidth="1" min="11" max="11" width="17.14"/>
    <col customWidth="1" min="12" max="12" width="14.57"/>
    <col customWidth="1" min="13" max="13" width="17.29"/>
    <col customWidth="1" min="14" max="14" width="14.57"/>
  </cols>
  <sheetData>
    <row r="1" ht="55.5" customHeight="1">
      <c r="A1" s="1"/>
      <c r="B1" s="2" t="s">
        <v>0</v>
      </c>
      <c r="H1" s="3"/>
      <c r="I1" s="3"/>
      <c r="J1" s="1"/>
      <c r="K1" s="1"/>
      <c r="L1" s="1"/>
      <c r="M1" s="1"/>
      <c r="N1" s="1"/>
    </row>
    <row r="2" ht="5.25" customHeight="1">
      <c r="A2" s="4"/>
      <c r="B2" s="5"/>
      <c r="H2" s="6"/>
      <c r="I2" s="4"/>
      <c r="J2" s="4"/>
      <c r="K2" s="4"/>
      <c r="L2" s="4"/>
      <c r="M2" s="4"/>
      <c r="N2" s="4"/>
    </row>
    <row r="3" ht="30.75" customHeight="1">
      <c r="A3" s="4"/>
      <c r="B3" s="7" t="s">
        <v>1</v>
      </c>
      <c r="C3" s="8">
        <v>4.875643195E7</v>
      </c>
      <c r="D3" s="9"/>
      <c r="E3" s="9"/>
      <c r="F3" s="10"/>
      <c r="G3" s="4"/>
      <c r="H3" s="4"/>
      <c r="I3" s="4"/>
      <c r="J3" s="4"/>
      <c r="K3" s="4"/>
      <c r="L3" s="4"/>
      <c r="M3" s="4"/>
      <c r="N3" s="4"/>
    </row>
    <row r="4" ht="12.75" customHeight="1">
      <c r="A4" s="4"/>
      <c r="B4" s="5"/>
      <c r="C4" s="5"/>
      <c r="D4" s="5"/>
      <c r="E4" s="5"/>
      <c r="F4" s="5"/>
      <c r="G4" s="11"/>
      <c r="H4" s="12"/>
      <c r="I4" s="4"/>
      <c r="J4" s="4"/>
      <c r="K4" s="4"/>
      <c r="L4" s="4"/>
      <c r="M4" s="4"/>
      <c r="N4" s="4"/>
    </row>
    <row r="5" ht="52.5" customHeight="1">
      <c r="A5" s="4"/>
      <c r="B5" s="13" t="s">
        <v>2</v>
      </c>
      <c r="C5" s="14" t="s">
        <v>3</v>
      </c>
      <c r="D5" s="15" t="s">
        <v>4</v>
      </c>
      <c r="E5" s="15" t="s">
        <v>5</v>
      </c>
      <c r="F5" s="16" t="s">
        <v>6</v>
      </c>
      <c r="G5" s="16" t="s">
        <v>7</v>
      </c>
      <c r="H5" s="17"/>
      <c r="I5" s="18"/>
      <c r="J5" s="18"/>
      <c r="K5" s="19"/>
      <c r="L5" s="4"/>
      <c r="M5" s="4"/>
      <c r="N5" s="4"/>
    </row>
    <row r="6" ht="43.5" customHeight="1">
      <c r="A6" s="4"/>
      <c r="B6" s="20" t="s">
        <v>222</v>
      </c>
      <c r="C6" s="21" t="str">
        <f>#REF!</f>
        <v>#REF!</v>
      </c>
      <c r="D6" s="23">
        <v>5.33</v>
      </c>
      <c r="E6" s="23" t="str">
        <f>C6*D6</f>
        <v>#REF!</v>
      </c>
      <c r="F6" s="24" t="str">
        <f>SUM(E6:E9)</f>
        <v>#REF!</v>
      </c>
      <c r="G6" s="25"/>
      <c r="H6" s="26"/>
      <c r="I6" s="4"/>
      <c r="J6" s="4"/>
      <c r="K6" s="35"/>
      <c r="L6" s="4"/>
      <c r="M6" s="4"/>
      <c r="N6" s="4"/>
    </row>
    <row r="7" ht="44.25" customHeight="1">
      <c r="A7" s="4"/>
      <c r="B7" s="29" t="s">
        <v>223</v>
      </c>
      <c r="C7" s="30"/>
      <c r="D7" s="31"/>
      <c r="E7" s="31" t="str">
        <f>F45</f>
        <v>#REF!</v>
      </c>
      <c r="F7" s="32"/>
      <c r="G7" s="33" t="s">
        <v>11</v>
      </c>
      <c r="H7" s="34"/>
      <c r="I7" s="4"/>
      <c r="J7" s="4"/>
      <c r="K7" s="35"/>
      <c r="L7" s="4"/>
      <c r="M7" s="4"/>
      <c r="N7" s="4"/>
    </row>
    <row r="8" ht="50.25" customHeight="1">
      <c r="A8" s="4"/>
      <c r="B8" s="29" t="s">
        <v>224</v>
      </c>
      <c r="C8" s="30"/>
      <c r="D8" s="31"/>
      <c r="E8" s="31" t="str">
        <f>F52</f>
        <v>#REF!</v>
      </c>
      <c r="F8" s="32"/>
      <c r="G8" s="33" t="s">
        <v>13</v>
      </c>
      <c r="H8" s="34"/>
      <c r="I8" s="4"/>
      <c r="J8" s="4"/>
      <c r="K8" s="4"/>
      <c r="L8" s="4"/>
      <c r="M8" s="4"/>
      <c r="N8" s="4"/>
    </row>
    <row r="9" ht="59.25" customHeight="1">
      <c r="A9" s="4"/>
      <c r="B9" s="36" t="s">
        <v>225</v>
      </c>
      <c r="C9" s="37"/>
      <c r="D9" s="37"/>
      <c r="E9" s="38" t="str">
        <f>G58</f>
        <v>#REF!</v>
      </c>
      <c r="F9" s="39"/>
      <c r="G9" s="40" t="s">
        <v>15</v>
      </c>
      <c r="H9" s="41"/>
      <c r="I9" s="4"/>
      <c r="J9" s="4"/>
      <c r="K9" s="4"/>
      <c r="L9" s="4"/>
      <c r="M9" s="4"/>
      <c r="N9" s="4"/>
    </row>
    <row r="10" ht="10.5" customHeight="1">
      <c r="A10" s="4"/>
      <c r="B10" s="5"/>
      <c r="C10" s="5"/>
      <c r="D10" s="5"/>
      <c r="E10" s="5"/>
      <c r="F10" s="5"/>
      <c r="G10" s="11"/>
      <c r="H10" s="12"/>
      <c r="I10" s="4"/>
      <c r="J10" s="4"/>
      <c r="K10" s="4"/>
      <c r="L10" s="4"/>
      <c r="M10" s="4"/>
      <c r="N10" s="4"/>
    </row>
    <row r="11" ht="49.5" customHeight="1">
      <c r="A11" s="4"/>
      <c r="B11" s="42" t="s">
        <v>2</v>
      </c>
      <c r="C11" s="43" t="s">
        <v>16</v>
      </c>
      <c r="D11" s="44" t="s">
        <v>17</v>
      </c>
      <c r="E11" s="44" t="s">
        <v>5</v>
      </c>
      <c r="F11" s="44" t="s">
        <v>6</v>
      </c>
      <c r="G11" s="45" t="s">
        <v>7</v>
      </c>
      <c r="H11" s="46"/>
      <c r="I11" s="4"/>
      <c r="J11" s="4"/>
      <c r="K11" s="4"/>
      <c r="L11" s="4"/>
      <c r="M11" s="4"/>
      <c r="N11" s="4"/>
    </row>
    <row r="12" ht="29.25" customHeight="1">
      <c r="A12" s="4"/>
      <c r="B12" s="47" t="s">
        <v>18</v>
      </c>
      <c r="C12" s="48" t="str">
        <f t="shared" ref="C12:C14" si="1">#REF!</f>
        <v>#REF!</v>
      </c>
      <c r="D12" s="49">
        <v>1.2</v>
      </c>
      <c r="E12" s="50" t="str">
        <f t="shared" ref="E12:E14" si="2">C12*D12</f>
        <v>#REF!</v>
      </c>
      <c r="F12" s="51" t="str">
        <f>SUM(E12:E14)</f>
        <v>#REF!</v>
      </c>
      <c r="G12" s="52" t="s">
        <v>19</v>
      </c>
      <c r="H12" s="53"/>
      <c r="I12" s="4"/>
      <c r="J12" s="4"/>
      <c r="K12" s="4"/>
      <c r="L12" s="4"/>
      <c r="M12" s="4"/>
      <c r="N12" s="4"/>
    </row>
    <row r="13" ht="29.25" customHeight="1">
      <c r="A13" s="4"/>
      <c r="B13" s="29" t="s">
        <v>20</v>
      </c>
      <c r="C13" s="54" t="str">
        <f t="shared" si="1"/>
        <v>#REF!</v>
      </c>
      <c r="D13" s="24">
        <v>2.0</v>
      </c>
      <c r="E13" s="55" t="str">
        <f t="shared" si="2"/>
        <v>#REF!</v>
      </c>
      <c r="G13" s="56" t="s">
        <v>21</v>
      </c>
      <c r="H13" s="34"/>
      <c r="I13" s="4"/>
      <c r="J13" s="4"/>
      <c r="K13" s="4"/>
      <c r="L13" s="4"/>
      <c r="M13" s="4"/>
      <c r="N13" s="4"/>
    </row>
    <row r="14" ht="30.75" customHeight="1">
      <c r="A14" s="4"/>
      <c r="B14" s="57" t="s">
        <v>22</v>
      </c>
      <c r="C14" s="58" t="str">
        <f t="shared" si="1"/>
        <v>#REF!</v>
      </c>
      <c r="D14" s="59">
        <v>1.0</v>
      </c>
      <c r="E14" s="38" t="str">
        <f t="shared" si="2"/>
        <v>#REF!</v>
      </c>
      <c r="F14" s="60"/>
      <c r="G14" s="61" t="s">
        <v>23</v>
      </c>
      <c r="H14" s="41"/>
      <c r="I14" s="4"/>
      <c r="J14" s="4"/>
      <c r="K14" s="4"/>
      <c r="L14" s="4"/>
      <c r="M14" s="4"/>
      <c r="N14" s="4"/>
    </row>
    <row r="15" ht="10.5" customHeight="1">
      <c r="A15" s="4"/>
      <c r="B15" s="5"/>
      <c r="C15" s="5"/>
      <c r="D15" s="5"/>
      <c r="E15" s="5"/>
      <c r="F15" s="5"/>
      <c r="G15" s="11"/>
      <c r="H15" s="12"/>
      <c r="I15" s="4"/>
      <c r="J15" s="4"/>
      <c r="K15" s="4"/>
      <c r="L15" s="4"/>
      <c r="M15" s="4"/>
      <c r="N15" s="4"/>
    </row>
    <row r="16" ht="48.75" customHeight="1">
      <c r="A16" s="4"/>
      <c r="B16" s="13" t="s">
        <v>2</v>
      </c>
      <c r="C16" s="15" t="s">
        <v>24</v>
      </c>
      <c r="D16" s="15" t="s">
        <v>25</v>
      </c>
      <c r="E16" s="15" t="s">
        <v>5</v>
      </c>
      <c r="F16" s="16" t="s">
        <v>6</v>
      </c>
      <c r="G16" s="16" t="s">
        <v>7</v>
      </c>
      <c r="H16" s="17"/>
      <c r="I16" s="4"/>
      <c r="J16" s="4"/>
      <c r="K16" s="4"/>
      <c r="L16" s="4"/>
      <c r="M16" s="4"/>
      <c r="N16" s="4"/>
    </row>
    <row r="17" ht="12.75" customHeight="1">
      <c r="A17" s="4"/>
      <c r="B17" s="62" t="s">
        <v>26</v>
      </c>
      <c r="C17" s="63">
        <v>25.0</v>
      </c>
      <c r="D17" s="64">
        <v>150.0</v>
      </c>
      <c r="E17" s="65" t="str">
        <f>D17*12*C17</f>
        <v>  45,000.00   </v>
      </c>
      <c r="F17" s="65" t="str">
        <f>E17</f>
        <v>  45,000.00   </v>
      </c>
      <c r="G17" s="66"/>
      <c r="H17" s="17"/>
      <c r="I17" s="4"/>
      <c r="J17" s="4"/>
      <c r="K17" s="4"/>
      <c r="L17" s="4"/>
      <c r="M17" s="4"/>
      <c r="N17" s="4"/>
    </row>
    <row r="18" ht="20.25" customHeight="1">
      <c r="A18" s="4"/>
      <c r="B18" s="67"/>
      <c r="C18" s="68"/>
      <c r="D18" s="69"/>
      <c r="E18" s="70"/>
      <c r="F18" s="5"/>
      <c r="G18" s="11"/>
      <c r="H18" s="12"/>
      <c r="I18" s="4"/>
      <c r="J18" s="4"/>
      <c r="K18" s="4"/>
      <c r="L18" s="4"/>
      <c r="M18" s="4"/>
      <c r="N18" s="4"/>
    </row>
    <row r="19" ht="48.75" customHeight="1">
      <c r="A19" s="4"/>
      <c r="B19" s="71" t="s">
        <v>2</v>
      </c>
      <c r="C19" s="14" t="s">
        <v>27</v>
      </c>
      <c r="D19" s="15" t="s">
        <v>28</v>
      </c>
      <c r="E19" s="15" t="s">
        <v>5</v>
      </c>
      <c r="F19" s="72" t="s">
        <v>6</v>
      </c>
      <c r="G19" s="45" t="s">
        <v>7</v>
      </c>
      <c r="H19" s="46"/>
      <c r="I19" s="4"/>
      <c r="J19" s="4"/>
      <c r="K19" s="28" t="s">
        <v>9</v>
      </c>
      <c r="L19" s="4"/>
      <c r="M19" s="4"/>
      <c r="N19" s="4"/>
    </row>
    <row r="20" ht="31.5" customHeight="1">
      <c r="A20" s="1"/>
      <c r="B20" s="73" t="s">
        <v>226</v>
      </c>
      <c r="C20" s="74">
        <v>734380.0</v>
      </c>
      <c r="D20" s="75">
        <v>8.24</v>
      </c>
      <c r="E20" s="76" t="str">
        <f t="shared" ref="E20:E30" si="3">C20*D20</f>
        <v>  6,051,291.20   </v>
      </c>
      <c r="F20" s="77" t="str">
        <f>SUM(E20:E30)</f>
        <v>  10,996,608.83   </v>
      </c>
      <c r="G20" s="78" t="s">
        <v>30</v>
      </c>
      <c r="H20" s="53"/>
      <c r="I20" s="1"/>
      <c r="J20" s="79"/>
      <c r="K20" s="80">
        <v>2.5</v>
      </c>
      <c r="L20" s="81"/>
      <c r="M20" s="1"/>
      <c r="N20" s="1"/>
    </row>
    <row r="21" ht="72.75" customHeight="1">
      <c r="A21" s="1"/>
      <c r="B21" s="82" t="s">
        <v>31</v>
      </c>
      <c r="C21" s="83">
        <v>549690.0</v>
      </c>
      <c r="D21" s="84" t="str">
        <f>D26</f>
        <v>  6.00   </v>
      </c>
      <c r="E21" s="85" t="str">
        <f t="shared" si="3"/>
        <v>  3,298,140.00   </v>
      </c>
      <c r="F21" s="32"/>
      <c r="G21" s="86" t="s">
        <v>32</v>
      </c>
      <c r="H21" s="34"/>
      <c r="I21" s="87" t="s">
        <v>33</v>
      </c>
      <c r="J21" s="79"/>
      <c r="K21" s="80">
        <v>2.8</v>
      </c>
      <c r="L21" s="81"/>
      <c r="M21" s="1"/>
      <c r="N21" s="1"/>
    </row>
    <row r="22" ht="84.75" customHeight="1">
      <c r="A22" s="1"/>
      <c r="B22" s="88" t="s">
        <v>34</v>
      </c>
      <c r="C22" s="30" t="str">
        <f>200*50</f>
        <v>10,000</v>
      </c>
      <c r="D22" s="89">
        <v>12.14</v>
      </c>
      <c r="E22" s="85" t="str">
        <f t="shared" si="3"/>
        <v>  121,400.00   </v>
      </c>
      <c r="F22" s="32"/>
      <c r="G22" s="90" t="s">
        <v>35</v>
      </c>
      <c r="H22" s="34"/>
      <c r="I22" s="87" t="s">
        <v>36</v>
      </c>
      <c r="J22" s="79"/>
      <c r="K22" s="91"/>
      <c r="L22" s="1"/>
      <c r="M22" s="1"/>
      <c r="N22" s="1"/>
    </row>
    <row r="23" ht="31.5" customHeight="1">
      <c r="A23" s="1"/>
      <c r="B23" s="88" t="s">
        <v>37</v>
      </c>
      <c r="C23" s="30" t="str">
        <f>20*266</f>
        <v>5,320</v>
      </c>
      <c r="D23" s="92">
        <v>1.6</v>
      </c>
      <c r="E23" s="85" t="str">
        <f t="shared" si="3"/>
        <v>  8,512.00   </v>
      </c>
      <c r="F23" s="32"/>
      <c r="G23" s="90" t="s">
        <v>38</v>
      </c>
      <c r="H23" s="34"/>
      <c r="I23" s="1"/>
      <c r="J23" s="79"/>
      <c r="K23" s="91"/>
      <c r="L23" s="93"/>
      <c r="M23" s="1"/>
      <c r="N23" s="1"/>
    </row>
    <row r="24" ht="31.5" customHeight="1">
      <c r="A24" s="1"/>
      <c r="B24" s="88" t="s">
        <v>39</v>
      </c>
      <c r="C24" s="30" t="str">
        <f>110*266</f>
        <v>29,260</v>
      </c>
      <c r="D24" s="92">
        <v>1.6</v>
      </c>
      <c r="E24" s="85" t="str">
        <f t="shared" si="3"/>
        <v>  46,816.00   </v>
      </c>
      <c r="F24" s="32"/>
      <c r="G24" s="90" t="s">
        <v>40</v>
      </c>
      <c r="H24" s="34"/>
      <c r="I24" s="1"/>
      <c r="J24" s="79"/>
      <c r="K24" s="91"/>
      <c r="L24" s="1"/>
      <c r="M24" s="1"/>
      <c r="N24" s="1"/>
    </row>
    <row r="25" ht="65.25" customHeight="1">
      <c r="A25" s="1"/>
      <c r="B25" s="94" t="s">
        <v>41</v>
      </c>
      <c r="C25" s="83" t="str">
        <f>103*730</f>
        <v>75,190</v>
      </c>
      <c r="D25" s="84" t="str">
        <f>D26*K25/K26</f>
        <v>  6.64   </v>
      </c>
      <c r="E25" s="85" t="str">
        <f t="shared" si="3"/>
        <v>  499,476.43   </v>
      </c>
      <c r="F25" s="32"/>
      <c r="G25" s="86" t="s">
        <v>42</v>
      </c>
      <c r="H25" s="34"/>
      <c r="I25" s="87" t="s">
        <v>33</v>
      </c>
      <c r="J25" s="79"/>
      <c r="K25" s="80">
        <v>3.1</v>
      </c>
      <c r="L25" s="1"/>
      <c r="M25" s="1"/>
      <c r="N25" s="1"/>
    </row>
    <row r="26" ht="53.25" customHeight="1">
      <c r="A26" s="1"/>
      <c r="B26" s="94" t="s">
        <v>227</v>
      </c>
      <c r="C26" s="83">
        <v>90000.0</v>
      </c>
      <c r="D26" s="84">
        <v>6.0</v>
      </c>
      <c r="E26" s="85" t="str">
        <f t="shared" si="3"/>
        <v>  540,000.00   </v>
      </c>
      <c r="F26" s="32"/>
      <c r="G26" s="86" t="s">
        <v>44</v>
      </c>
      <c r="H26" s="34"/>
      <c r="I26" s="87" t="s">
        <v>33</v>
      </c>
      <c r="J26" s="79"/>
      <c r="K26" s="80">
        <v>2.8</v>
      </c>
      <c r="L26" s="1"/>
      <c r="M26" s="1"/>
      <c r="N26" s="1"/>
    </row>
    <row r="27" ht="47.25" customHeight="1">
      <c r="A27" s="1"/>
      <c r="B27" s="29" t="s">
        <v>228</v>
      </c>
      <c r="C27" s="30" t="str">
        <f>150*133</f>
        <v>19,950</v>
      </c>
      <c r="D27" s="31">
        <v>2.8</v>
      </c>
      <c r="E27" s="85" t="str">
        <f t="shared" si="3"/>
        <v>  55,860.00   </v>
      </c>
      <c r="F27" s="32"/>
      <c r="G27" s="90" t="s">
        <v>46</v>
      </c>
      <c r="H27" s="34"/>
      <c r="I27" s="1"/>
      <c r="J27" s="79"/>
      <c r="K27" s="1"/>
      <c r="L27" s="1"/>
      <c r="M27" s="1"/>
      <c r="N27" s="1"/>
    </row>
    <row r="28" ht="39.0" customHeight="1">
      <c r="A28" s="1"/>
      <c r="B28" s="95" t="s">
        <v>229</v>
      </c>
      <c r="C28" s="30" t="str">
        <f>248*133</f>
        <v>32,984</v>
      </c>
      <c r="D28" s="92">
        <v>2.2</v>
      </c>
      <c r="E28" s="85" t="str">
        <f t="shared" si="3"/>
        <v>  72,564.80   </v>
      </c>
      <c r="F28" s="32"/>
      <c r="G28" s="90" t="s">
        <v>48</v>
      </c>
      <c r="H28" s="34"/>
      <c r="I28" s="1"/>
      <c r="J28" s="79"/>
      <c r="K28" s="1"/>
      <c r="L28" s="1"/>
      <c r="M28" s="96"/>
      <c r="N28" s="1"/>
    </row>
    <row r="29" ht="58.5" customHeight="1">
      <c r="A29" s="1"/>
      <c r="B29" s="95" t="s">
        <v>230</v>
      </c>
      <c r="C29" s="30">
        <v>114114.0</v>
      </c>
      <c r="D29" s="92">
        <v>2.2</v>
      </c>
      <c r="E29" s="85" t="str">
        <f t="shared" si="3"/>
        <v>  251,050.80   </v>
      </c>
      <c r="F29" s="32"/>
      <c r="G29" s="90" t="s">
        <v>50</v>
      </c>
      <c r="H29" s="34"/>
      <c r="I29" s="1"/>
      <c r="J29" s="79"/>
      <c r="K29" s="1"/>
      <c r="L29" s="1"/>
      <c r="M29" s="1"/>
      <c r="N29" s="1"/>
    </row>
    <row r="30" ht="41.25" customHeight="1">
      <c r="A30" s="1"/>
      <c r="B30" s="57" t="s">
        <v>231</v>
      </c>
      <c r="C30" s="97" t="str">
        <f>121*266</f>
        <v>32,186</v>
      </c>
      <c r="D30" s="98">
        <v>1.6</v>
      </c>
      <c r="E30" s="99" t="str">
        <f t="shared" si="3"/>
        <v>  51,497.60   </v>
      </c>
      <c r="F30" s="39"/>
      <c r="G30" s="100" t="s">
        <v>52</v>
      </c>
      <c r="H30" s="41"/>
      <c r="I30" s="1"/>
      <c r="J30" s="79"/>
      <c r="K30" s="1"/>
      <c r="L30" s="1"/>
      <c r="M30" s="1"/>
      <c r="N30" s="1"/>
    </row>
    <row r="31" ht="29.25" customHeight="1">
      <c r="A31" s="1"/>
      <c r="B31" s="101"/>
      <c r="C31" s="68"/>
      <c r="D31" s="102"/>
      <c r="E31" s="70"/>
      <c r="F31" s="70"/>
      <c r="G31" s="103"/>
      <c r="H31" s="104"/>
      <c r="I31" s="1"/>
      <c r="J31" s="1"/>
      <c r="K31" s="1"/>
      <c r="L31" s="1"/>
      <c r="M31" s="1"/>
      <c r="N31" s="1"/>
    </row>
    <row r="32" ht="37.5" customHeight="1">
      <c r="A32" s="1"/>
      <c r="B32" s="105" t="s">
        <v>53</v>
      </c>
      <c r="C32" s="106" t="str">
        <f>C93</f>
        <v>263,741</v>
      </c>
      <c r="D32" s="107"/>
      <c r="E32" s="108" t="str">
        <f>E93</f>
        <v>#VALUE!</v>
      </c>
      <c r="F32" s="108" t="str">
        <f>E32</f>
        <v>#VALUE!</v>
      </c>
      <c r="G32" s="109" t="s">
        <v>54</v>
      </c>
      <c r="H32" s="17"/>
      <c r="I32" s="1"/>
      <c r="J32" s="79"/>
      <c r="K32" s="1"/>
      <c r="L32" s="1"/>
      <c r="M32" s="1"/>
      <c r="N32" s="1"/>
    </row>
    <row r="33" ht="12.75" customHeight="1">
      <c r="A33" s="1"/>
      <c r="B33" s="110"/>
      <c r="H33" s="111"/>
      <c r="I33" s="112"/>
      <c r="J33" s="112"/>
      <c r="K33" s="112"/>
      <c r="L33" s="112"/>
      <c r="M33" s="112"/>
      <c r="N33" s="112"/>
    </row>
    <row r="34" ht="36.0" customHeight="1">
      <c r="A34" s="113"/>
      <c r="B34" s="114" t="s">
        <v>55</v>
      </c>
      <c r="C34" s="115">
        <v>186.0</v>
      </c>
      <c r="D34" s="116">
        <v>50.0</v>
      </c>
      <c r="E34" s="116" t="str">
        <f>C34*D34*12</f>
        <v>  111,600.00   </v>
      </c>
      <c r="F34" s="116" t="str">
        <f>E34</f>
        <v>  111,600.00   </v>
      </c>
      <c r="G34" s="109" t="s">
        <v>56</v>
      </c>
      <c r="H34" s="17"/>
      <c r="I34" s="117"/>
      <c r="J34" s="117"/>
      <c r="K34" s="117"/>
      <c r="L34" s="117"/>
      <c r="M34" s="117"/>
      <c r="N34" s="117"/>
    </row>
    <row r="35" ht="12.75" customHeight="1">
      <c r="A35" s="1"/>
      <c r="B35" s="118"/>
      <c r="C35" s="118"/>
      <c r="D35" s="118"/>
      <c r="E35" s="118"/>
      <c r="F35" s="118"/>
      <c r="G35" s="118"/>
      <c r="H35" s="119"/>
      <c r="I35" s="112"/>
      <c r="J35" s="112"/>
      <c r="K35" s="112"/>
      <c r="L35" s="112"/>
      <c r="M35" s="112"/>
      <c r="N35" s="112"/>
    </row>
    <row r="36" ht="21.0" customHeight="1">
      <c r="A36" s="4"/>
      <c r="B36" s="1"/>
      <c r="C36" s="1"/>
      <c r="D36" s="120" t="s">
        <v>57</v>
      </c>
      <c r="E36" s="121"/>
      <c r="F36" s="122" t="str">
        <f>F6+F12+F17+F20+F32+F34</f>
        <v>#REF!</v>
      </c>
      <c r="G36" s="1"/>
      <c r="H36" s="104"/>
      <c r="I36" s="1"/>
      <c r="J36" s="123"/>
      <c r="K36" s="1"/>
      <c r="L36" s="1"/>
      <c r="M36" s="1"/>
      <c r="N36" s="1"/>
    </row>
    <row r="37" ht="12.75" customHeight="1">
      <c r="A37" s="4"/>
      <c r="B37" s="1"/>
      <c r="C37" s="1"/>
      <c r="D37" s="1"/>
      <c r="E37" s="70"/>
      <c r="F37" s="70"/>
      <c r="G37" s="1"/>
      <c r="H37" s="104"/>
      <c r="I37" s="1"/>
      <c r="J37" s="1"/>
      <c r="K37" s="1"/>
      <c r="L37" s="1"/>
      <c r="M37" s="1"/>
      <c r="N37" s="1"/>
    </row>
    <row r="38" ht="24.75" customHeight="1">
      <c r="A38" s="1"/>
      <c r="B38" s="124"/>
      <c r="C38" s="124"/>
      <c r="D38" s="125" t="s">
        <v>58</v>
      </c>
      <c r="F38" s="122" t="str">
        <f>C3-F36</f>
        <v>#REF!</v>
      </c>
      <c r="G38" s="1"/>
      <c r="H38" s="1"/>
      <c r="I38" s="126"/>
      <c r="J38" s="1"/>
      <c r="K38" s="1"/>
      <c r="L38" s="1"/>
      <c r="M38" s="1"/>
      <c r="N38" s="1"/>
    </row>
    <row r="39" ht="12.75" customHeight="1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ht="12.75" customHeight="1">
      <c r="A40" s="127"/>
      <c r="B40" s="128"/>
      <c r="C40" s="128"/>
      <c r="D40" s="128"/>
      <c r="E40" s="128"/>
      <c r="F40" s="128"/>
      <c r="G40" s="128"/>
      <c r="H40" s="129"/>
      <c r="I40" s="128"/>
      <c r="J40" s="128"/>
      <c r="K40" s="128"/>
      <c r="L40" s="128"/>
      <c r="M40" s="128"/>
      <c r="N40" s="128"/>
    </row>
    <row r="41" ht="54.75" customHeight="1">
      <c r="A41" s="128"/>
      <c r="B41" s="130" t="s">
        <v>59</v>
      </c>
      <c r="C41" s="128"/>
      <c r="D41" s="128"/>
      <c r="E41" s="128"/>
      <c r="F41" s="128"/>
      <c r="G41" s="128"/>
      <c r="H41" s="129"/>
      <c r="I41" s="128"/>
      <c r="J41" s="127"/>
      <c r="K41" s="127"/>
      <c r="L41" s="127"/>
      <c r="M41" s="127"/>
      <c r="N41" s="127"/>
    </row>
    <row r="42" ht="12.75" hidden="1" customHeight="1">
      <c r="A42" s="128"/>
      <c r="B42" s="128"/>
      <c r="C42" s="128"/>
      <c r="D42" s="128"/>
      <c r="E42" s="128"/>
      <c r="F42" s="128"/>
      <c r="G42" s="128"/>
      <c r="H42" s="129"/>
      <c r="I42" s="128"/>
      <c r="J42" s="128"/>
      <c r="K42" s="128"/>
      <c r="L42" s="128"/>
      <c r="M42" s="128"/>
      <c r="N42" s="128"/>
    </row>
    <row r="43" ht="36.75" hidden="1" customHeight="1">
      <c r="A43" s="128"/>
      <c r="B43" s="130" t="s">
        <v>59</v>
      </c>
      <c r="C43" s="128"/>
      <c r="D43" s="128"/>
      <c r="E43" s="128"/>
      <c r="F43" s="128"/>
      <c r="G43" s="128"/>
      <c r="H43" s="129"/>
      <c r="I43" s="128"/>
      <c r="J43" s="128"/>
      <c r="K43" s="128"/>
      <c r="L43" s="128"/>
      <c r="M43" s="128"/>
      <c r="N43" s="128"/>
    </row>
    <row r="44" ht="83.25" customHeight="1">
      <c r="A44" s="128"/>
      <c r="B44" s="131" t="s">
        <v>2</v>
      </c>
      <c r="C44" s="132" t="s">
        <v>60</v>
      </c>
      <c r="D44" s="133" t="s">
        <v>232</v>
      </c>
      <c r="E44" s="133" t="s">
        <v>5</v>
      </c>
      <c r="F44" s="133" t="s">
        <v>62</v>
      </c>
      <c r="G44" s="45" t="s">
        <v>7</v>
      </c>
      <c r="H44" s="46"/>
      <c r="I44" s="128"/>
      <c r="J44" s="128"/>
      <c r="K44" s="128"/>
      <c r="L44" s="128"/>
      <c r="M44" s="128"/>
      <c r="N44" s="128"/>
    </row>
    <row r="45" ht="95.25" customHeight="1">
      <c r="A45" s="128"/>
      <c r="B45" s="134" t="s">
        <v>233</v>
      </c>
      <c r="C45" s="135" t="str">
        <f t="shared" ref="C45:C48" si="4">#REF!</f>
        <v>#REF!</v>
      </c>
      <c r="D45" s="295" t="str">
        <f>ROUND((D6*8.5)/11.5,2)</f>
        <v>  3.94   </v>
      </c>
      <c r="E45" s="137" t="str">
        <f t="shared" ref="E45:E48" si="5">C45*D45</f>
        <v>#REF!</v>
      </c>
      <c r="F45" s="138" t="str">
        <f>SUM(E45:E48)</f>
        <v>#REF!</v>
      </c>
      <c r="G45" s="139" t="s">
        <v>234</v>
      </c>
      <c r="H45" s="53"/>
      <c r="I45" s="128"/>
      <c r="J45" s="128"/>
      <c r="K45" s="128"/>
      <c r="L45" s="128"/>
      <c r="M45" s="128"/>
      <c r="N45" s="128"/>
    </row>
    <row r="46" ht="95.25" customHeight="1">
      <c r="A46" s="128"/>
      <c r="B46" s="141" t="s">
        <v>66</v>
      </c>
      <c r="C46" s="21" t="str">
        <f t="shared" si="4"/>
        <v>#REF!</v>
      </c>
      <c r="D46" s="295" t="str">
        <f>ROUND((D45*2)/8.5,2)</f>
        <v>  0.93   </v>
      </c>
      <c r="E46" s="143" t="str">
        <f t="shared" si="5"/>
        <v>#REF!</v>
      </c>
      <c r="F46" s="32"/>
      <c r="G46" s="144" t="s">
        <v>235</v>
      </c>
      <c r="H46" s="34"/>
      <c r="I46" s="127"/>
      <c r="J46" s="127"/>
      <c r="K46" s="127"/>
      <c r="L46" s="127"/>
      <c r="M46" s="127"/>
      <c r="N46" s="127"/>
    </row>
    <row r="47" ht="95.25" customHeight="1">
      <c r="A47" s="128"/>
      <c r="B47" s="141" t="s">
        <v>68</v>
      </c>
      <c r="C47" s="30" t="str">
        <f t="shared" si="4"/>
        <v>#REF!</v>
      </c>
      <c r="D47" s="297" t="str">
        <f>ROUND((D46*3)/5,2)</f>
        <v>  0.56   </v>
      </c>
      <c r="E47" s="147" t="str">
        <f t="shared" si="5"/>
        <v>#REF!</v>
      </c>
      <c r="F47" s="32"/>
      <c r="G47" s="144" t="s">
        <v>69</v>
      </c>
      <c r="H47" s="34"/>
      <c r="I47" s="127"/>
      <c r="J47" s="127"/>
      <c r="K47" s="127"/>
      <c r="L47" s="127"/>
      <c r="M47" s="127"/>
      <c r="N47" s="127"/>
    </row>
    <row r="48" ht="95.25" customHeight="1">
      <c r="A48" s="127"/>
      <c r="B48" s="148" t="s">
        <v>70</v>
      </c>
      <c r="C48" s="97" t="str">
        <f t="shared" si="4"/>
        <v>#REF!</v>
      </c>
      <c r="D48" s="298" t="str">
        <f>ROUND((D47*5/6),2)</f>
        <v>  0.47   </v>
      </c>
      <c r="E48" s="150" t="str">
        <f t="shared" si="5"/>
        <v>#REF!</v>
      </c>
      <c r="F48" s="39"/>
      <c r="G48" s="151" t="s">
        <v>71</v>
      </c>
      <c r="H48" s="41"/>
      <c r="I48" s="128"/>
      <c r="J48" s="127"/>
      <c r="K48" s="127"/>
      <c r="L48" s="127"/>
      <c r="M48" s="127"/>
      <c r="N48" s="127"/>
    </row>
    <row r="49" ht="54.75" customHeight="1">
      <c r="A49" s="127"/>
      <c r="B49" s="101"/>
      <c r="C49" s="68"/>
      <c r="D49" s="153"/>
      <c r="E49" s="154"/>
      <c r="F49" s="153"/>
      <c r="G49" s="128"/>
      <c r="H49" s="129"/>
      <c r="I49" s="128"/>
      <c r="J49" s="127"/>
      <c r="K49" s="127"/>
      <c r="L49" s="127"/>
      <c r="M49" s="127"/>
      <c r="N49" s="127"/>
    </row>
    <row r="50" ht="54.75" customHeight="1">
      <c r="A50" s="128"/>
      <c r="B50" s="130" t="s">
        <v>72</v>
      </c>
      <c r="C50" s="128"/>
      <c r="D50" s="128"/>
      <c r="E50" s="128"/>
      <c r="F50" s="128"/>
      <c r="G50" s="128"/>
      <c r="H50" s="129"/>
      <c r="I50" s="128"/>
      <c r="J50" s="127"/>
      <c r="K50" s="127"/>
      <c r="L50" s="127"/>
      <c r="M50" s="127"/>
      <c r="N50" s="127"/>
    </row>
    <row r="51" ht="89.25" customHeight="1">
      <c r="A51" s="128"/>
      <c r="B51" s="131" t="s">
        <v>2</v>
      </c>
      <c r="C51" s="132" t="s">
        <v>60</v>
      </c>
      <c r="D51" s="133" t="s">
        <v>73</v>
      </c>
      <c r="E51" s="133" t="s">
        <v>5</v>
      </c>
      <c r="F51" s="133" t="s">
        <v>62</v>
      </c>
      <c r="G51" s="45" t="s">
        <v>7</v>
      </c>
      <c r="H51" s="46"/>
      <c r="I51" s="128"/>
      <c r="J51" s="127"/>
      <c r="K51" s="127"/>
      <c r="L51" s="127"/>
      <c r="M51" s="127"/>
      <c r="N51" s="127"/>
    </row>
    <row r="52" ht="75.0" customHeight="1">
      <c r="A52" s="128"/>
      <c r="B52" s="134" t="s">
        <v>236</v>
      </c>
      <c r="C52" s="135" t="str">
        <f t="shared" ref="C52:C54" si="6">#REF!</f>
        <v>#REF!</v>
      </c>
      <c r="D52" s="301" t="str">
        <f>D47</f>
        <v>  0.56   </v>
      </c>
      <c r="E52" s="137" t="str">
        <f t="shared" ref="E52:E54" si="7">C52*D52</f>
        <v>#REF!</v>
      </c>
      <c r="F52" s="138" t="str">
        <f>SUM(E52:E54)</f>
        <v>#REF!</v>
      </c>
      <c r="G52" s="139" t="s">
        <v>75</v>
      </c>
      <c r="H52" s="53"/>
      <c r="I52" s="128"/>
      <c r="J52" s="127"/>
      <c r="K52" s="127"/>
      <c r="L52" s="127"/>
      <c r="M52" s="127"/>
      <c r="N52" s="127"/>
    </row>
    <row r="53" ht="75.0" customHeight="1">
      <c r="A53" s="128"/>
      <c r="B53" s="141" t="s">
        <v>237</v>
      </c>
      <c r="C53" s="21" t="str">
        <f t="shared" si="6"/>
        <v>#REF!</v>
      </c>
      <c r="D53" s="295" t="str">
        <f>(D52*5)/6</f>
        <v>  0.47   </v>
      </c>
      <c r="E53" s="143" t="str">
        <f t="shared" si="7"/>
        <v>#REF!</v>
      </c>
      <c r="F53" s="32"/>
      <c r="G53" s="144" t="s">
        <v>77</v>
      </c>
      <c r="H53" s="34"/>
      <c r="I53" s="128"/>
      <c r="J53" s="127"/>
      <c r="K53" s="127"/>
      <c r="L53" s="127"/>
      <c r="M53" s="127"/>
      <c r="N53" s="127"/>
    </row>
    <row r="54" ht="75.75" customHeight="1">
      <c r="A54" s="128"/>
      <c r="B54" s="148" t="s">
        <v>238</v>
      </c>
      <c r="C54" s="97" t="str">
        <f t="shared" si="6"/>
        <v>#REF!</v>
      </c>
      <c r="D54" s="298" t="str">
        <f>(D52*5)/3</f>
        <v>  0.93   </v>
      </c>
      <c r="E54" s="150" t="str">
        <f t="shared" si="7"/>
        <v>#REF!</v>
      </c>
      <c r="F54" s="39"/>
      <c r="G54" s="151" t="s">
        <v>79</v>
      </c>
      <c r="H54" s="41"/>
      <c r="I54" s="128"/>
      <c r="J54" s="127"/>
      <c r="K54" s="127"/>
      <c r="L54" s="127"/>
      <c r="M54" s="127"/>
      <c r="N54" s="127"/>
    </row>
    <row r="55" ht="63.0" customHeight="1">
      <c r="A55" s="128"/>
      <c r="B55" s="101"/>
      <c r="C55" s="68"/>
      <c r="D55" s="153"/>
      <c r="E55" s="154"/>
      <c r="F55" s="156"/>
      <c r="G55" s="157"/>
      <c r="H55" s="127"/>
      <c r="I55" s="128"/>
      <c r="J55" s="127"/>
      <c r="K55" s="127"/>
      <c r="L55" s="127"/>
      <c r="M55" s="127"/>
      <c r="N55" s="127"/>
    </row>
    <row r="56" ht="54.75" customHeight="1">
      <c r="A56" s="128"/>
      <c r="B56" s="130" t="s">
        <v>80</v>
      </c>
      <c r="C56" s="128"/>
      <c r="D56" s="128"/>
      <c r="E56" s="128"/>
      <c r="F56" s="128"/>
      <c r="G56" s="128"/>
      <c r="H56" s="129"/>
      <c r="I56" s="128"/>
      <c r="J56" s="127"/>
      <c r="K56" s="127"/>
      <c r="L56" s="127"/>
      <c r="M56" s="127"/>
      <c r="N56" s="127"/>
    </row>
    <row r="57" ht="96.75" customHeight="1">
      <c r="A57" s="127"/>
      <c r="B57" s="158" t="s">
        <v>2</v>
      </c>
      <c r="C57" s="159" t="s">
        <v>3</v>
      </c>
      <c r="D57" s="160" t="s">
        <v>17</v>
      </c>
      <c r="E57" s="160" t="s">
        <v>5</v>
      </c>
      <c r="F57" s="161" t="s">
        <v>81</v>
      </c>
      <c r="G57" s="133" t="s">
        <v>82</v>
      </c>
      <c r="H57" s="162" t="s">
        <v>83</v>
      </c>
      <c r="I57" s="162" t="s">
        <v>84</v>
      </c>
      <c r="J57" s="128"/>
      <c r="K57" s="128"/>
      <c r="L57" s="128"/>
      <c r="M57" s="128"/>
      <c r="N57" s="128"/>
    </row>
    <row r="58" ht="130.5" customHeight="1">
      <c r="A58" s="163" t="s">
        <v>239</v>
      </c>
      <c r="B58" s="164" t="s">
        <v>86</v>
      </c>
      <c r="C58" s="165" t="str">
        <f t="shared" ref="C58:C72" si="8">#REF!</f>
        <v>#REF!</v>
      </c>
      <c r="D58" s="166" t="str">
        <f t="shared" ref="D58:D72" si="9">I58-H58</f>
        <v>  0.48   </v>
      </c>
      <c r="E58" s="167" t="str">
        <f t="shared" ref="E58:E72" si="10">C58*D58</f>
        <v>#REF!</v>
      </c>
      <c r="F58" s="168" t="str">
        <f>SUM(E58:E62)</f>
        <v>#REF!</v>
      </c>
      <c r="G58" s="169" t="str">
        <f>SUM(F58:F72)</f>
        <v>#REF!</v>
      </c>
      <c r="H58" s="170">
        <v>0.52</v>
      </c>
      <c r="I58" s="171">
        <v>1.0</v>
      </c>
      <c r="J58" s="128"/>
      <c r="K58" s="128"/>
      <c r="L58" s="128"/>
      <c r="M58" s="128"/>
      <c r="N58" s="128"/>
    </row>
    <row r="59" ht="83.25" customHeight="1">
      <c r="A59" s="172"/>
      <c r="B59" s="173" t="s">
        <v>87</v>
      </c>
      <c r="C59" s="174" t="str">
        <f t="shared" si="8"/>
        <v>#REF!</v>
      </c>
      <c r="D59" s="175" t="str">
        <f t="shared" si="9"/>
        <v>  0.55   </v>
      </c>
      <c r="E59" s="176" t="str">
        <f t="shared" si="10"/>
        <v>#REF!</v>
      </c>
      <c r="F59" s="172"/>
      <c r="G59" s="172"/>
      <c r="H59" s="177">
        <v>0.6</v>
      </c>
      <c r="I59" s="178">
        <v>1.15</v>
      </c>
      <c r="J59" s="128"/>
      <c r="K59" s="128"/>
      <c r="L59" s="128"/>
      <c r="M59" s="128"/>
      <c r="N59" s="128"/>
    </row>
    <row r="60" ht="129.75" customHeight="1">
      <c r="A60" s="172"/>
      <c r="B60" s="173" t="s">
        <v>88</v>
      </c>
      <c r="C60" s="174" t="str">
        <f t="shared" si="8"/>
        <v>#REF!</v>
      </c>
      <c r="D60" s="175" t="str">
        <f t="shared" si="9"/>
        <v>  0.62   </v>
      </c>
      <c r="E60" s="176" t="str">
        <f t="shared" si="10"/>
        <v>#REF!</v>
      </c>
      <c r="F60" s="172"/>
      <c r="G60" s="172"/>
      <c r="H60" s="177">
        <v>0.68</v>
      </c>
      <c r="I60" s="178">
        <v>1.3</v>
      </c>
      <c r="J60" s="128"/>
      <c r="K60" s="128"/>
      <c r="L60" s="128"/>
      <c r="M60" s="128"/>
      <c r="N60" s="128"/>
    </row>
    <row r="61" ht="56.25" customHeight="1">
      <c r="A61" s="172"/>
      <c r="B61" s="173" t="s">
        <v>89</v>
      </c>
      <c r="C61" s="174" t="str">
        <f t="shared" si="8"/>
        <v>#REF!</v>
      </c>
      <c r="D61" s="175" t="str">
        <f t="shared" si="9"/>
        <v>  0.65   </v>
      </c>
      <c r="E61" s="176" t="str">
        <f t="shared" si="10"/>
        <v>#REF!</v>
      </c>
      <c r="F61" s="172"/>
      <c r="G61" s="172"/>
      <c r="H61" s="177">
        <v>0.7</v>
      </c>
      <c r="I61" s="178">
        <v>1.35</v>
      </c>
      <c r="J61" s="128"/>
      <c r="K61" s="128"/>
      <c r="L61" s="128"/>
      <c r="M61" s="128"/>
      <c r="N61" s="128"/>
    </row>
    <row r="62" ht="71.25" customHeight="1">
      <c r="A62" s="179"/>
      <c r="B62" s="180" t="s">
        <v>90</v>
      </c>
      <c r="C62" s="181" t="str">
        <f t="shared" si="8"/>
        <v>#REF!</v>
      </c>
      <c r="D62" s="182" t="str">
        <f t="shared" si="9"/>
        <v>  0.67   </v>
      </c>
      <c r="E62" s="183" t="str">
        <f t="shared" si="10"/>
        <v>#REF!</v>
      </c>
      <c r="F62" s="179"/>
      <c r="G62" s="172"/>
      <c r="H62" s="184">
        <v>0.73</v>
      </c>
      <c r="I62" s="185">
        <v>1.4</v>
      </c>
      <c r="J62" s="128"/>
      <c r="K62" s="128"/>
      <c r="L62" s="128"/>
      <c r="M62" s="128"/>
      <c r="N62" s="128"/>
    </row>
    <row r="63" ht="141.0" customHeight="1">
      <c r="A63" s="163" t="s">
        <v>240</v>
      </c>
      <c r="B63" s="164" t="s">
        <v>86</v>
      </c>
      <c r="C63" s="165" t="str">
        <f t="shared" si="8"/>
        <v>#REF!</v>
      </c>
      <c r="D63" s="166" t="str">
        <f t="shared" si="9"/>
        <v>  0.58   </v>
      </c>
      <c r="E63" s="167" t="str">
        <f t="shared" si="10"/>
        <v>#REF!</v>
      </c>
      <c r="F63" s="168" t="str">
        <f>SUM(E63:E67)</f>
        <v>#REF!</v>
      </c>
      <c r="G63" s="172"/>
      <c r="H63" s="170">
        <v>0.62</v>
      </c>
      <c r="I63" s="171">
        <v>1.2</v>
      </c>
      <c r="J63" s="128"/>
      <c r="K63" s="128"/>
      <c r="L63" s="128"/>
      <c r="M63" s="128"/>
      <c r="N63" s="128"/>
    </row>
    <row r="64" ht="12.75" customHeight="1">
      <c r="A64" s="172"/>
      <c r="B64" s="173" t="s">
        <v>87</v>
      </c>
      <c r="C64" s="174" t="str">
        <f t="shared" si="8"/>
        <v>#REF!</v>
      </c>
      <c r="D64" s="175" t="str">
        <f t="shared" si="9"/>
        <v>  0.68   </v>
      </c>
      <c r="E64" s="176" t="str">
        <f t="shared" si="10"/>
        <v>#REF!</v>
      </c>
      <c r="F64" s="172"/>
      <c r="G64" s="172"/>
      <c r="H64" s="177">
        <v>0.72</v>
      </c>
      <c r="I64" s="178">
        <v>1.4</v>
      </c>
      <c r="J64" s="128"/>
      <c r="K64" s="128"/>
      <c r="L64" s="128"/>
      <c r="M64" s="128"/>
      <c r="N64" s="128"/>
    </row>
    <row r="65" ht="141.0" customHeight="1">
      <c r="A65" s="172"/>
      <c r="B65" s="173" t="s">
        <v>88</v>
      </c>
      <c r="C65" s="174" t="str">
        <f t="shared" si="8"/>
        <v>#REF!</v>
      </c>
      <c r="D65" s="175" t="str">
        <f t="shared" si="9"/>
        <v>  0.74   </v>
      </c>
      <c r="E65" s="176" t="str">
        <f t="shared" si="10"/>
        <v>#REF!</v>
      </c>
      <c r="F65" s="172"/>
      <c r="G65" s="172"/>
      <c r="H65" s="177">
        <v>0.81</v>
      </c>
      <c r="I65" s="178">
        <v>1.55</v>
      </c>
      <c r="J65" s="128"/>
      <c r="K65" s="128"/>
      <c r="L65" s="128"/>
      <c r="M65" s="128"/>
      <c r="N65" s="128"/>
    </row>
    <row r="66" ht="12.75" customHeight="1">
      <c r="A66" s="172"/>
      <c r="B66" s="173" t="s">
        <v>89</v>
      </c>
      <c r="C66" s="174" t="str">
        <f t="shared" si="8"/>
        <v>#REF!</v>
      </c>
      <c r="D66" s="175" t="str">
        <f t="shared" si="9"/>
        <v>  0.76   </v>
      </c>
      <c r="E66" s="176" t="str">
        <f t="shared" si="10"/>
        <v>#REF!</v>
      </c>
      <c r="F66" s="172"/>
      <c r="G66" s="172"/>
      <c r="H66" s="177">
        <v>0.84</v>
      </c>
      <c r="I66" s="178">
        <v>1.6</v>
      </c>
      <c r="J66" s="128"/>
      <c r="K66" s="128"/>
      <c r="L66" s="128"/>
      <c r="M66" s="128"/>
      <c r="N66" s="128"/>
    </row>
    <row r="67" ht="12.75" customHeight="1">
      <c r="A67" s="179"/>
      <c r="B67" s="180" t="s">
        <v>90</v>
      </c>
      <c r="C67" s="181" t="str">
        <f t="shared" si="8"/>
        <v>#REF!</v>
      </c>
      <c r="D67" s="182" t="str">
        <f t="shared" si="9"/>
        <v>  0.82   </v>
      </c>
      <c r="E67" s="183" t="str">
        <f t="shared" si="10"/>
        <v>#REF!</v>
      </c>
      <c r="F67" s="179"/>
      <c r="G67" s="172"/>
      <c r="H67" s="184">
        <v>0.88</v>
      </c>
      <c r="I67" s="185">
        <v>1.7</v>
      </c>
      <c r="J67" s="128"/>
      <c r="K67" s="128"/>
      <c r="L67" s="128"/>
      <c r="M67" s="128"/>
      <c r="N67" s="128"/>
    </row>
    <row r="68" ht="12.75" customHeight="1">
      <c r="A68" s="163" t="s">
        <v>241</v>
      </c>
      <c r="B68" s="164" t="s">
        <v>86</v>
      </c>
      <c r="C68" s="165" t="str">
        <f t="shared" si="8"/>
        <v>#REF!</v>
      </c>
      <c r="D68" s="166" t="str">
        <f t="shared" si="9"/>
        <v>  0.96   </v>
      </c>
      <c r="E68" s="167" t="str">
        <f t="shared" si="10"/>
        <v>#REF!</v>
      </c>
      <c r="F68" s="168" t="str">
        <f>SUM(E68:E72)</f>
        <v>#REF!</v>
      </c>
      <c r="G68" s="172"/>
      <c r="H68" s="170">
        <v>1.04</v>
      </c>
      <c r="I68" s="171">
        <v>2.0</v>
      </c>
      <c r="J68" s="128"/>
      <c r="K68" s="128"/>
      <c r="L68" s="128"/>
      <c r="M68" s="128"/>
      <c r="N68" s="128"/>
    </row>
    <row r="69" ht="12.75" customHeight="1">
      <c r="A69" s="172"/>
      <c r="B69" s="173" t="s">
        <v>87</v>
      </c>
      <c r="C69" s="174" t="str">
        <f t="shared" si="8"/>
        <v>#REF!</v>
      </c>
      <c r="D69" s="175" t="str">
        <f t="shared" si="9"/>
        <v>  1.10   </v>
      </c>
      <c r="E69" s="176" t="str">
        <f t="shared" si="10"/>
        <v>#REF!</v>
      </c>
      <c r="F69" s="172"/>
      <c r="G69" s="172"/>
      <c r="H69" s="177">
        <v>1.2</v>
      </c>
      <c r="I69" s="178">
        <v>2.3</v>
      </c>
      <c r="J69" s="128"/>
      <c r="K69" s="128"/>
      <c r="L69" s="128"/>
      <c r="M69" s="128"/>
      <c r="N69" s="128"/>
    </row>
    <row r="70" ht="12.75" customHeight="1">
      <c r="A70" s="172"/>
      <c r="B70" s="173" t="s">
        <v>88</v>
      </c>
      <c r="C70" s="174" t="str">
        <f t="shared" si="8"/>
        <v>#REF!</v>
      </c>
      <c r="D70" s="175" t="str">
        <f t="shared" si="9"/>
        <v>  1.25   </v>
      </c>
      <c r="E70" s="176" t="str">
        <f t="shared" si="10"/>
        <v>#REF!</v>
      </c>
      <c r="F70" s="172"/>
      <c r="G70" s="172"/>
      <c r="H70" s="177">
        <v>1.35</v>
      </c>
      <c r="I70" s="178">
        <v>2.6</v>
      </c>
      <c r="J70" s="128"/>
      <c r="K70" s="128"/>
      <c r="L70" s="128"/>
      <c r="M70" s="128"/>
      <c r="N70" s="128"/>
    </row>
    <row r="71" ht="12.75" customHeight="1">
      <c r="A71" s="172"/>
      <c r="B71" s="186" t="s">
        <v>89</v>
      </c>
      <c r="C71" s="174" t="str">
        <f t="shared" si="8"/>
        <v>#REF!</v>
      </c>
      <c r="D71" s="175" t="str">
        <f t="shared" si="9"/>
        <v>  1.30   </v>
      </c>
      <c r="E71" s="176" t="str">
        <f t="shared" si="10"/>
        <v>#REF!</v>
      </c>
      <c r="F71" s="172"/>
      <c r="G71" s="172"/>
      <c r="H71" s="177">
        <v>1.4</v>
      </c>
      <c r="I71" s="178">
        <v>2.7</v>
      </c>
      <c r="J71" s="128"/>
      <c r="K71" s="128"/>
      <c r="L71" s="128"/>
      <c r="M71" s="128"/>
      <c r="N71" s="128"/>
    </row>
    <row r="72" ht="12.75" customHeight="1">
      <c r="A72" s="179"/>
      <c r="B72" s="180" t="s">
        <v>90</v>
      </c>
      <c r="C72" s="181" t="str">
        <f t="shared" si="8"/>
        <v>#REF!</v>
      </c>
      <c r="D72" s="182" t="str">
        <f t="shared" si="9"/>
        <v>  1.35   </v>
      </c>
      <c r="E72" s="183" t="str">
        <f t="shared" si="10"/>
        <v>#REF!</v>
      </c>
      <c r="F72" s="179"/>
      <c r="G72" s="179"/>
      <c r="H72" s="184">
        <v>1.45</v>
      </c>
      <c r="I72" s="185">
        <v>2.8</v>
      </c>
      <c r="J72" s="128"/>
      <c r="K72" s="128"/>
      <c r="L72" s="128"/>
      <c r="M72" s="128"/>
      <c r="N72" s="128"/>
    </row>
    <row r="73" ht="30.0" customHeight="1">
      <c r="A73" s="187"/>
      <c r="B73" s="187"/>
      <c r="C73" s="187"/>
      <c r="D73" s="187"/>
      <c r="E73" s="188"/>
      <c r="F73" s="187"/>
      <c r="G73" s="187"/>
      <c r="H73" s="187"/>
      <c r="I73" s="187"/>
      <c r="J73" s="187"/>
      <c r="K73" s="187"/>
      <c r="L73" s="187"/>
      <c r="M73" s="187"/>
      <c r="N73" s="187"/>
    </row>
    <row r="74" ht="36.75" customHeight="1">
      <c r="A74" s="128"/>
      <c r="B74" s="130" t="s">
        <v>93</v>
      </c>
      <c r="C74" s="128"/>
      <c r="D74" s="128"/>
      <c r="E74" s="128"/>
      <c r="F74" s="128"/>
      <c r="G74" s="128"/>
      <c r="H74" s="129"/>
      <c r="I74" s="128"/>
      <c r="J74" s="128"/>
      <c r="K74" s="128"/>
      <c r="L74" s="128"/>
      <c r="M74" s="128"/>
      <c r="N74" s="128"/>
    </row>
    <row r="75" ht="60.75" customHeight="1">
      <c r="A75" s="1"/>
      <c r="B75" s="189" t="s">
        <v>2</v>
      </c>
      <c r="C75" s="133" t="s">
        <v>28</v>
      </c>
      <c r="D75" s="1"/>
      <c r="E75" s="104"/>
      <c r="F75" s="1"/>
      <c r="G75" s="1"/>
      <c r="H75" s="1"/>
      <c r="I75" s="1"/>
      <c r="J75" s="1"/>
      <c r="K75" s="1"/>
      <c r="L75" s="1"/>
      <c r="M75" s="1"/>
      <c r="N75" s="1"/>
    </row>
    <row r="76" ht="42.0" customHeight="1">
      <c r="A76" s="1"/>
      <c r="B76" s="141" t="s">
        <v>242</v>
      </c>
      <c r="C76" s="23" t="str">
        <f>C78*3/6</f>
        <v>  1.40   </v>
      </c>
      <c r="D76" s="1"/>
      <c r="E76" s="104"/>
      <c r="F76" s="1"/>
      <c r="G76" s="1"/>
      <c r="H76" s="4"/>
      <c r="I76" s="4"/>
      <c r="J76" s="4"/>
      <c r="K76" s="4"/>
      <c r="L76" s="4"/>
      <c r="M76" s="4"/>
      <c r="N76" s="4"/>
    </row>
    <row r="77" ht="42.0" customHeight="1">
      <c r="A77" s="1"/>
      <c r="B77" s="190" t="s">
        <v>243</v>
      </c>
      <c r="C77" s="31" t="str">
        <f>C78*3/5</f>
        <v>  1.68   </v>
      </c>
      <c r="D77" s="1"/>
      <c r="E77" s="104"/>
      <c r="F77" s="1"/>
      <c r="G77" s="1"/>
      <c r="H77" s="4"/>
      <c r="I77" s="4"/>
      <c r="J77" s="4"/>
      <c r="K77" s="4"/>
      <c r="L77" s="4"/>
      <c r="M77" s="4"/>
      <c r="N77" s="4"/>
    </row>
    <row r="78" ht="42.0" customHeight="1">
      <c r="A78" s="4"/>
      <c r="B78" s="191" t="s">
        <v>244</v>
      </c>
      <c r="C78" s="38" t="str">
        <f>D27</f>
        <v>  2.80   </v>
      </c>
      <c r="D78" s="1"/>
      <c r="E78" s="104"/>
      <c r="F78" s="1"/>
      <c r="G78" s="1"/>
      <c r="H78" s="4"/>
      <c r="I78" s="4"/>
      <c r="J78" s="4"/>
      <c r="K78" s="4"/>
      <c r="L78" s="4"/>
      <c r="M78" s="4"/>
      <c r="N78" s="4"/>
    </row>
    <row r="79" ht="27.75" customHeight="1">
      <c r="A79" s="1"/>
      <c r="B79" s="1"/>
      <c r="C79" s="1"/>
      <c r="D79" s="1"/>
      <c r="E79" s="1"/>
      <c r="F79" s="1"/>
      <c r="G79" s="1"/>
      <c r="H79" s="104"/>
      <c r="I79" s="1"/>
      <c r="J79" s="1"/>
      <c r="K79" s="1"/>
      <c r="L79" s="1"/>
      <c r="M79" s="1"/>
      <c r="N79" s="1"/>
    </row>
    <row r="80" ht="12.75" customHeight="1">
      <c r="A80" s="1"/>
      <c r="B80" s="130" t="s">
        <v>97</v>
      </c>
      <c r="C80" s="1"/>
      <c r="D80" s="1"/>
      <c r="E80" s="1"/>
      <c r="F80" s="1"/>
      <c r="G80" s="1"/>
      <c r="H80" s="104"/>
      <c r="I80" s="1"/>
      <c r="J80" s="1"/>
      <c r="K80" s="1"/>
      <c r="L80" s="1"/>
      <c r="M80" s="1"/>
      <c r="N80" s="1"/>
    </row>
    <row r="81" ht="12.75" customHeight="1">
      <c r="A81" s="1"/>
      <c r="B81" s="1"/>
      <c r="C81" s="1"/>
      <c r="D81" s="1"/>
      <c r="E81" s="1"/>
      <c r="F81" s="1"/>
      <c r="G81" s="1"/>
      <c r="H81" s="104"/>
      <c r="I81" s="1"/>
      <c r="J81" s="1"/>
      <c r="K81" s="1"/>
      <c r="L81" s="1"/>
      <c r="M81" s="1"/>
      <c r="N81" s="1"/>
    </row>
    <row r="82" ht="28.5" customHeight="1">
      <c r="A82" s="1"/>
      <c r="B82" s="1"/>
      <c r="C82" s="192" t="s">
        <v>98</v>
      </c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7"/>
    </row>
    <row r="83" ht="96.75" customHeight="1">
      <c r="A83" s="1"/>
      <c r="B83" s="13" t="s">
        <v>99</v>
      </c>
      <c r="C83" s="194" t="s">
        <v>245</v>
      </c>
      <c r="D83" s="195" t="s">
        <v>246</v>
      </c>
      <c r="E83" s="195" t="s">
        <v>247</v>
      </c>
      <c r="F83" s="195" t="s">
        <v>248</v>
      </c>
      <c r="G83" s="195" t="s">
        <v>249</v>
      </c>
      <c r="H83" s="195" t="s">
        <v>250</v>
      </c>
      <c r="I83" s="196" t="s">
        <v>251</v>
      </c>
      <c r="J83" s="195" t="s">
        <v>252</v>
      </c>
      <c r="K83" s="195" t="s">
        <v>253</v>
      </c>
      <c r="L83" s="195" t="s">
        <v>254</v>
      </c>
      <c r="M83" s="195" t="s">
        <v>255</v>
      </c>
      <c r="N83" s="197" t="s">
        <v>256</v>
      </c>
    </row>
    <row r="84" ht="33.0" customHeight="1">
      <c r="A84" s="1"/>
      <c r="B84" s="134" t="s">
        <v>112</v>
      </c>
      <c r="C84" s="198">
        <v>3.08</v>
      </c>
      <c r="D84" s="199">
        <v>3.69</v>
      </c>
      <c r="E84" s="199" t="s">
        <v>113</v>
      </c>
      <c r="F84" s="200">
        <v>4.31</v>
      </c>
      <c r="G84" s="199">
        <v>3.08</v>
      </c>
      <c r="H84" s="199" t="s">
        <v>114</v>
      </c>
      <c r="I84" s="199" t="s">
        <v>115</v>
      </c>
      <c r="J84" s="199" t="s">
        <v>113</v>
      </c>
      <c r="K84" s="199" t="s">
        <v>116</v>
      </c>
      <c r="L84" s="199" t="s">
        <v>115</v>
      </c>
      <c r="M84" s="199" t="s">
        <v>113</v>
      </c>
      <c r="N84" s="201">
        <v>4.31</v>
      </c>
    </row>
    <row r="85" ht="33.0" customHeight="1">
      <c r="A85" s="1"/>
      <c r="B85" s="141" t="s">
        <v>117</v>
      </c>
      <c r="C85" s="202" t="s">
        <v>118</v>
      </c>
      <c r="D85" s="203" t="s">
        <v>119</v>
      </c>
      <c r="E85" s="203" t="s">
        <v>120</v>
      </c>
      <c r="F85" s="204" t="s">
        <v>121</v>
      </c>
      <c r="G85" s="203" t="s">
        <v>118</v>
      </c>
      <c r="H85" s="203" t="s">
        <v>114</v>
      </c>
      <c r="I85" s="203" t="s">
        <v>119</v>
      </c>
      <c r="J85" s="203" t="s">
        <v>120</v>
      </c>
      <c r="K85" s="203" t="s">
        <v>121</v>
      </c>
      <c r="L85" s="203" t="s">
        <v>119</v>
      </c>
      <c r="M85" s="203" t="s">
        <v>120</v>
      </c>
      <c r="N85" s="205">
        <v>2.77</v>
      </c>
    </row>
    <row r="86" ht="33.0" customHeight="1">
      <c r="A86" s="1"/>
      <c r="B86" s="148" t="s">
        <v>122</v>
      </c>
      <c r="C86" s="206" t="s">
        <v>123</v>
      </c>
      <c r="D86" s="207" t="s">
        <v>124</v>
      </c>
      <c r="E86" s="207" t="s">
        <v>125</v>
      </c>
      <c r="F86" s="208" t="s">
        <v>126</v>
      </c>
      <c r="G86" s="207" t="s">
        <v>123</v>
      </c>
      <c r="H86" s="207" t="s">
        <v>114</v>
      </c>
      <c r="I86" s="207" t="s">
        <v>124</v>
      </c>
      <c r="J86" s="207" t="s">
        <v>125</v>
      </c>
      <c r="K86" s="207" t="s">
        <v>126</v>
      </c>
      <c r="L86" s="207" t="s">
        <v>124</v>
      </c>
      <c r="M86" s="207" t="s">
        <v>125</v>
      </c>
      <c r="N86" s="209">
        <v>2.19</v>
      </c>
    </row>
    <row r="87" ht="15.75" customHeight="1">
      <c r="A87" s="1"/>
      <c r="B87" s="1"/>
      <c r="C87" s="1"/>
      <c r="D87" s="1"/>
      <c r="E87" s="1"/>
      <c r="F87" s="104"/>
      <c r="G87" s="1"/>
      <c r="H87" s="1"/>
      <c r="I87" s="1"/>
      <c r="J87" s="1"/>
      <c r="K87" s="1"/>
      <c r="L87" s="1"/>
      <c r="M87" s="1"/>
      <c r="N87" s="1"/>
    </row>
    <row r="88" ht="34.5" customHeight="1">
      <c r="A88" s="1"/>
      <c r="B88" s="130" t="s">
        <v>127</v>
      </c>
      <c r="C88" s="1"/>
      <c r="D88" s="1"/>
      <c r="E88" s="1"/>
      <c r="F88" s="104"/>
      <c r="G88" s="1"/>
      <c r="H88" s="1"/>
      <c r="I88" s="1"/>
      <c r="J88" s="1"/>
      <c r="K88" s="1"/>
      <c r="L88" s="1"/>
      <c r="M88" s="1"/>
      <c r="N88" s="1"/>
    </row>
    <row r="89" ht="68.25" customHeight="1">
      <c r="A89" s="1"/>
      <c r="B89" s="13" t="s">
        <v>99</v>
      </c>
      <c r="C89" s="210" t="s">
        <v>128</v>
      </c>
      <c r="D89" s="211" t="s">
        <v>129</v>
      </c>
      <c r="E89" s="15" t="s">
        <v>130</v>
      </c>
      <c r="F89" s="104"/>
      <c r="G89" s="1"/>
      <c r="H89" s="1"/>
      <c r="I89" s="1"/>
      <c r="J89" s="1"/>
      <c r="K89" s="1"/>
      <c r="L89" s="1"/>
      <c r="M89" s="1"/>
      <c r="N89" s="1"/>
    </row>
    <row r="90" ht="72.0" customHeight="1">
      <c r="A90" s="1"/>
      <c r="B90" s="134" t="s">
        <v>112</v>
      </c>
      <c r="C90" s="135" t="str">
        <f>Formazione!C5</f>
        <v>4,983</v>
      </c>
      <c r="D90" s="212">
        <v>4.31</v>
      </c>
      <c r="E90" s="213" t="str">
        <f t="shared" ref="E90:E92" si="11">C90*D90</f>
        <v>21,476.73</v>
      </c>
      <c r="F90" s="104"/>
      <c r="G90" s="1"/>
      <c r="H90" s="1"/>
      <c r="I90" s="1"/>
      <c r="J90" s="1"/>
      <c r="K90" s="1"/>
      <c r="L90" s="1"/>
      <c r="M90" s="1"/>
      <c r="N90" s="1"/>
    </row>
    <row r="91" ht="72.0" customHeight="1">
      <c r="A91" s="1"/>
      <c r="B91" s="141" t="s">
        <v>117</v>
      </c>
      <c r="C91" s="21" t="str">
        <f>Formazione!C6</f>
        <v>162,430</v>
      </c>
      <c r="D91" s="214" t="s">
        <v>121</v>
      </c>
      <c r="E91" s="215" t="str">
        <f t="shared" si="11"/>
        <v>#VALUE!</v>
      </c>
      <c r="F91" s="104"/>
      <c r="G91" s="1"/>
      <c r="H91" s="1"/>
      <c r="I91" s="1"/>
      <c r="J91" s="1"/>
      <c r="K91" s="1"/>
      <c r="L91" s="1"/>
      <c r="M91" s="1"/>
      <c r="N91" s="1"/>
    </row>
    <row r="92" ht="72.0" customHeight="1">
      <c r="A92" s="1"/>
      <c r="B92" s="148" t="s">
        <v>122</v>
      </c>
      <c r="C92" s="97" t="str">
        <f>Formazione!C7</f>
        <v>96,328</v>
      </c>
      <c r="D92" s="216" t="s">
        <v>126</v>
      </c>
      <c r="E92" s="217" t="str">
        <f t="shared" si="11"/>
        <v>#VALUE!</v>
      </c>
      <c r="F92" s="104"/>
      <c r="G92" s="1"/>
      <c r="H92" s="1"/>
      <c r="I92" s="1"/>
      <c r="J92" s="1"/>
      <c r="K92" s="1"/>
      <c r="L92" s="1"/>
      <c r="M92" s="1"/>
      <c r="N92" s="1"/>
    </row>
    <row r="93" ht="36.75" customHeight="1">
      <c r="A93" s="1"/>
      <c r="B93" s="218" t="s">
        <v>131</v>
      </c>
      <c r="C93" s="219" t="str">
        <f>SUM(C90:C92)</f>
        <v>263,741</v>
      </c>
      <c r="D93" s="1"/>
      <c r="E93" s="220" t="str">
        <f>SUM(E90:E92)</f>
        <v>#VALUE!</v>
      </c>
      <c r="F93" s="104"/>
      <c r="G93" s="1"/>
      <c r="H93" s="1"/>
      <c r="I93" s="1"/>
      <c r="J93" s="1"/>
      <c r="K93" s="1"/>
      <c r="L93" s="1"/>
      <c r="M93" s="1"/>
      <c r="N93" s="1"/>
    </row>
    <row r="94" ht="22.5" customHeight="1">
      <c r="A94" s="1"/>
      <c r="B94" s="1"/>
      <c r="C94" s="1"/>
      <c r="D94" s="1"/>
      <c r="E94" s="1"/>
      <c r="F94" s="104"/>
      <c r="G94" s="1"/>
      <c r="H94" s="1"/>
      <c r="I94" s="1"/>
      <c r="J94" s="1"/>
      <c r="K94" s="1"/>
      <c r="L94" s="1"/>
      <c r="M94" s="1"/>
      <c r="N94" s="1"/>
    </row>
    <row r="95" ht="98.25" customHeight="1">
      <c r="A95" s="1"/>
      <c r="B95" s="221" t="s">
        <v>132</v>
      </c>
      <c r="C95" s="60"/>
      <c r="D95" s="1"/>
      <c r="E95" s="1"/>
      <c r="F95" s="1"/>
      <c r="G95" s="1"/>
      <c r="H95" s="104"/>
      <c r="I95" s="1"/>
      <c r="J95" s="1"/>
      <c r="K95" s="1"/>
      <c r="L95" s="1"/>
      <c r="M95" s="1"/>
      <c r="N95" s="1"/>
    </row>
    <row r="96" ht="30.75" customHeight="1">
      <c r="A96" s="1"/>
      <c r="B96" s="189" t="s">
        <v>2</v>
      </c>
      <c r="C96" s="133" t="s">
        <v>28</v>
      </c>
      <c r="D96" s="1"/>
      <c r="E96" s="1"/>
      <c r="F96" s="1"/>
      <c r="G96" s="1"/>
      <c r="H96" s="104"/>
      <c r="I96" s="1"/>
      <c r="J96" s="1"/>
      <c r="K96" s="1"/>
      <c r="L96" s="1"/>
      <c r="M96" s="1"/>
      <c r="N96" s="1"/>
    </row>
    <row r="97" ht="40.5" customHeight="1">
      <c r="A97" s="1"/>
      <c r="B97" s="141" t="s">
        <v>257</v>
      </c>
      <c r="C97" s="222" t="str">
        <f>D23</f>
        <v>  1.60   </v>
      </c>
      <c r="D97" s="1"/>
      <c r="E97" s="1"/>
      <c r="F97" s="1"/>
      <c r="G97" s="1"/>
      <c r="H97" s="104"/>
      <c r="I97" s="1"/>
      <c r="J97" s="1"/>
      <c r="K97" s="1"/>
      <c r="L97" s="1"/>
      <c r="M97" s="1"/>
      <c r="N97" s="1"/>
    </row>
    <row r="98" ht="40.5" customHeight="1">
      <c r="A98" s="1"/>
      <c r="B98" s="190" t="s">
        <v>258</v>
      </c>
      <c r="C98" s="92" t="str">
        <f>C97*6/5</f>
        <v>  1.92   </v>
      </c>
      <c r="D98" s="1"/>
      <c r="E98" s="1"/>
      <c r="F98" s="1"/>
      <c r="G98" s="1"/>
      <c r="H98" s="104"/>
      <c r="I98" s="1"/>
      <c r="J98" s="1"/>
      <c r="K98" s="1"/>
      <c r="L98" s="1"/>
      <c r="M98" s="1"/>
      <c r="N98" s="1"/>
    </row>
    <row r="99" ht="40.5" customHeight="1">
      <c r="A99" s="1"/>
      <c r="B99" s="191" t="s">
        <v>259</v>
      </c>
      <c r="C99" s="98" t="str">
        <f>C97*6/3</f>
        <v>  3.20   </v>
      </c>
      <c r="D99" s="1"/>
      <c r="E99" s="1"/>
      <c r="F99" s="1"/>
      <c r="G99" s="1"/>
      <c r="H99" s="104"/>
      <c r="I99" s="1"/>
      <c r="J99" s="1"/>
      <c r="K99" s="1"/>
      <c r="L99" s="1"/>
      <c r="M99" s="1"/>
      <c r="N99" s="1"/>
    </row>
    <row r="100" ht="12.75" customHeight="1">
      <c r="A100" s="1"/>
      <c r="B100" s="1"/>
      <c r="C100" s="1"/>
      <c r="D100" s="1"/>
      <c r="E100" s="1"/>
      <c r="F100" s="1"/>
      <c r="G100" s="1"/>
      <c r="H100" s="104"/>
      <c r="I100" s="1"/>
      <c r="J100" s="1"/>
      <c r="K100" s="1"/>
      <c r="L100" s="1"/>
      <c r="M100" s="1"/>
      <c r="N100" s="1"/>
    </row>
  </sheetData>
  <mergeCells count="53">
    <mergeCell ref="G28:H28"/>
    <mergeCell ref="G29:H29"/>
    <mergeCell ref="G16:H16"/>
    <mergeCell ref="B33:G33"/>
    <mergeCell ref="G17:H17"/>
    <mergeCell ref="G19:H19"/>
    <mergeCell ref="F20:F30"/>
    <mergeCell ref="G20:H20"/>
    <mergeCell ref="G21:H21"/>
    <mergeCell ref="G30:H30"/>
    <mergeCell ref="G32:H32"/>
    <mergeCell ref="G34:H34"/>
    <mergeCell ref="G44:H44"/>
    <mergeCell ref="F45:F48"/>
    <mergeCell ref="G45:H45"/>
    <mergeCell ref="G46:H46"/>
    <mergeCell ref="A58:A62"/>
    <mergeCell ref="A63:A67"/>
    <mergeCell ref="D36:E36"/>
    <mergeCell ref="D38:E38"/>
    <mergeCell ref="A68:A72"/>
    <mergeCell ref="F68:F72"/>
    <mergeCell ref="B95:C95"/>
    <mergeCell ref="F52:F54"/>
    <mergeCell ref="F58:F62"/>
    <mergeCell ref="G58:G72"/>
    <mergeCell ref="F63:F67"/>
    <mergeCell ref="G47:H47"/>
    <mergeCell ref="G48:H48"/>
    <mergeCell ref="C82:N82"/>
    <mergeCell ref="G51:H51"/>
    <mergeCell ref="G52:H52"/>
    <mergeCell ref="G53:H53"/>
    <mergeCell ref="G54:H54"/>
    <mergeCell ref="G8:H8"/>
    <mergeCell ref="G9:H9"/>
    <mergeCell ref="F6:F9"/>
    <mergeCell ref="F12:F14"/>
    <mergeCell ref="G12:H12"/>
    <mergeCell ref="G13:H13"/>
    <mergeCell ref="B1:G1"/>
    <mergeCell ref="B2:G2"/>
    <mergeCell ref="G5:H5"/>
    <mergeCell ref="G6:H6"/>
    <mergeCell ref="G7:H7"/>
    <mergeCell ref="G11:H11"/>
    <mergeCell ref="G14:H14"/>
    <mergeCell ref="G22:H22"/>
    <mergeCell ref="G23:H23"/>
    <mergeCell ref="G24:H24"/>
    <mergeCell ref="G25:H25"/>
    <mergeCell ref="G26:H26"/>
    <mergeCell ref="G27:H27"/>
  </mergeCells>
  <printOptions horizontalCentered="1"/>
  <pageMargins bottom="0.15748031496062992" footer="0.0" header="0.0" left="0.2362204724409449" right="0.2362204724409449" top="0.15748031496062992"/>
  <pageSetup fitToHeight="0" paperSize="8" orientation="landscape"/>
  <headerFooter>
    <oddFooter>&amp;C&amp;D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3.86"/>
    <col customWidth="1" min="3" max="14" width="14.43"/>
  </cols>
  <sheetData>
    <row r="2" ht="34.5" customHeight="1">
      <c r="A2" s="334" t="s">
        <v>260</v>
      </c>
    </row>
    <row r="4">
      <c r="A4" s="335" t="s">
        <v>261</v>
      </c>
      <c r="B4" s="336" t="s">
        <v>262</v>
      </c>
      <c r="C4" s="337" t="s">
        <v>263</v>
      </c>
    </row>
    <row r="5">
      <c r="A5" s="172"/>
      <c r="B5" s="338" t="s">
        <v>264</v>
      </c>
      <c r="C5" s="339">
        <v>4983.0</v>
      </c>
    </row>
    <row r="6">
      <c r="A6" s="172"/>
      <c r="B6" s="338" t="s">
        <v>265</v>
      </c>
      <c r="C6" s="339">
        <v>162430.0</v>
      </c>
    </row>
    <row r="7">
      <c r="A7" s="179"/>
      <c r="B7" s="338" t="s">
        <v>266</v>
      </c>
      <c r="C7" s="339">
        <v>96328.0</v>
      </c>
    </row>
    <row r="9">
      <c r="A9" s="340" t="s">
        <v>267</v>
      </c>
    </row>
    <row r="13">
      <c r="C13" s="341" t="s">
        <v>98</v>
      </c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3"/>
    </row>
    <row r="14">
      <c r="A14" s="344" t="s">
        <v>268</v>
      </c>
      <c r="B14" s="345"/>
      <c r="C14" s="346" t="s">
        <v>269</v>
      </c>
      <c r="D14" s="346" t="s">
        <v>270</v>
      </c>
      <c r="E14" s="346" t="s">
        <v>271</v>
      </c>
      <c r="F14" s="346" t="s">
        <v>272</v>
      </c>
      <c r="G14" s="346" t="s">
        <v>273</v>
      </c>
      <c r="H14" s="346" t="s">
        <v>274</v>
      </c>
      <c r="I14" s="347" t="s">
        <v>275</v>
      </c>
      <c r="J14" s="346" t="s">
        <v>276</v>
      </c>
      <c r="K14" s="346" t="s">
        <v>277</v>
      </c>
      <c r="L14" s="346" t="s">
        <v>278</v>
      </c>
      <c r="M14" s="346" t="s">
        <v>279</v>
      </c>
      <c r="N14" s="348" t="s">
        <v>280</v>
      </c>
    </row>
    <row r="15" ht="33.0" customHeight="1">
      <c r="A15" s="349" t="s">
        <v>281</v>
      </c>
      <c r="B15" s="350" t="s">
        <v>282</v>
      </c>
      <c r="C15" s="351">
        <v>3.08</v>
      </c>
      <c r="D15" s="351">
        <v>3.69</v>
      </c>
      <c r="E15" s="351" t="s">
        <v>113</v>
      </c>
      <c r="F15" s="352">
        <v>4.31</v>
      </c>
      <c r="G15" s="351">
        <v>3.08</v>
      </c>
      <c r="H15" s="351" t="s">
        <v>114</v>
      </c>
      <c r="I15" s="351" t="s">
        <v>115</v>
      </c>
      <c r="J15" s="351" t="s">
        <v>113</v>
      </c>
      <c r="K15" s="351" t="s">
        <v>116</v>
      </c>
      <c r="L15" s="351" t="s">
        <v>115</v>
      </c>
      <c r="M15" s="351" t="s">
        <v>113</v>
      </c>
      <c r="N15" s="353">
        <v>4.31</v>
      </c>
    </row>
    <row r="16" ht="33.0" customHeight="1">
      <c r="A16" s="145"/>
      <c r="B16" s="350" t="s">
        <v>283</v>
      </c>
      <c r="C16" s="354" t="s">
        <v>118</v>
      </c>
      <c r="D16" s="351" t="s">
        <v>119</v>
      </c>
      <c r="E16" s="351" t="s">
        <v>120</v>
      </c>
      <c r="F16" s="352" t="s">
        <v>121</v>
      </c>
      <c r="G16" s="351" t="s">
        <v>118</v>
      </c>
      <c r="H16" s="351" t="s">
        <v>114</v>
      </c>
      <c r="I16" s="351" t="s">
        <v>119</v>
      </c>
      <c r="J16" s="351" t="s">
        <v>120</v>
      </c>
      <c r="K16" s="351" t="s">
        <v>121</v>
      </c>
      <c r="L16" s="351" t="s">
        <v>119</v>
      </c>
      <c r="M16" s="351" t="s">
        <v>120</v>
      </c>
      <c r="N16" s="353">
        <v>2.77</v>
      </c>
    </row>
    <row r="17" ht="33.0" customHeight="1">
      <c r="A17" s="152"/>
      <c r="B17" s="350" t="s">
        <v>284</v>
      </c>
      <c r="C17" s="354" t="s">
        <v>123</v>
      </c>
      <c r="D17" s="351" t="s">
        <v>124</v>
      </c>
      <c r="E17" s="351" t="s">
        <v>125</v>
      </c>
      <c r="F17" s="352" t="s">
        <v>126</v>
      </c>
      <c r="G17" s="351" t="s">
        <v>123</v>
      </c>
      <c r="H17" s="351" t="s">
        <v>114</v>
      </c>
      <c r="I17" s="351" t="s">
        <v>124</v>
      </c>
      <c r="J17" s="351" t="s">
        <v>125</v>
      </c>
      <c r="K17" s="351" t="s">
        <v>126</v>
      </c>
      <c r="L17" s="351" t="s">
        <v>124</v>
      </c>
      <c r="M17" s="351" t="s">
        <v>125</v>
      </c>
      <c r="N17" s="353">
        <v>2.19</v>
      </c>
    </row>
    <row r="19">
      <c r="D19" s="355"/>
      <c r="E19" s="355"/>
      <c r="F19" s="356" t="s">
        <v>285</v>
      </c>
      <c r="G19" s="355"/>
      <c r="H19" s="35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4">
    <mergeCell ref="A4:A7"/>
    <mergeCell ref="A2:C2"/>
    <mergeCell ref="C13:N13"/>
    <mergeCell ref="A15:A1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2.29"/>
    <col customWidth="1" min="2" max="2" width="13.0"/>
    <col customWidth="1" min="3" max="3" width="18.14"/>
    <col customWidth="1" min="4" max="4" width="15.71"/>
    <col customWidth="1" min="5" max="5" width="14.0"/>
    <col customWidth="1" min="6" max="6" width="13.57"/>
    <col customWidth="1" min="7" max="7" width="15.57"/>
    <col customWidth="1" min="8" max="8" width="16.0"/>
    <col customWidth="1" min="9" max="9" width="15.71"/>
    <col customWidth="1" min="10" max="11" width="8.71"/>
  </cols>
  <sheetData>
    <row r="1">
      <c r="A1" s="357" t="s">
        <v>286</v>
      </c>
      <c r="B1" s="358"/>
      <c r="C1" s="359"/>
    </row>
    <row r="2" ht="15.0" customHeight="1">
      <c r="A2" s="360" t="s">
        <v>287</v>
      </c>
      <c r="B2" s="361"/>
      <c r="C2" s="361"/>
      <c r="D2" s="362"/>
    </row>
    <row r="3" ht="15.0" customHeight="1">
      <c r="A3" s="363"/>
      <c r="B3" s="364"/>
      <c r="C3" s="364"/>
      <c r="D3" s="365"/>
    </row>
    <row r="4" ht="15.75" customHeight="1">
      <c r="A4" s="366" t="s">
        <v>288</v>
      </c>
      <c r="B4" s="367" t="s">
        <v>289</v>
      </c>
      <c r="C4" s="368" t="s">
        <v>290</v>
      </c>
      <c r="D4" s="368" t="s">
        <v>291</v>
      </c>
      <c r="E4" s="369"/>
      <c r="F4" s="370"/>
      <c r="G4" s="371"/>
      <c r="H4" s="372"/>
      <c r="I4" s="372"/>
      <c r="J4" s="369"/>
      <c r="K4" s="369"/>
    </row>
    <row r="5" ht="15.75" customHeight="1">
      <c r="A5" s="373" t="s">
        <v>292</v>
      </c>
      <c r="B5" s="374" t="str">
        <f t="shared" ref="B5:D5" si="1">'[1]DATI ORIGINALI'!J4</f>
        <v>#REF!</v>
      </c>
      <c r="C5" s="375" t="str">
        <f t="shared" si="1"/>
        <v>#REF!</v>
      </c>
      <c r="D5" s="376" t="str">
        <f t="shared" si="1"/>
        <v>#REF!</v>
      </c>
      <c r="I5" s="377"/>
    </row>
    <row r="6" ht="15.75" customHeight="1">
      <c r="A6" s="373" t="s">
        <v>293</v>
      </c>
      <c r="B6" s="376" t="str">
        <f t="shared" ref="B6:D6" si="2">'[1]DATI ORIGINALI'!J5</f>
        <v>#REF!</v>
      </c>
      <c r="C6" s="375" t="str">
        <f t="shared" si="2"/>
        <v>#REF!</v>
      </c>
      <c r="D6" s="376" t="str">
        <f t="shared" si="2"/>
        <v>#REF!</v>
      </c>
      <c r="F6" s="378"/>
      <c r="I6" s="377"/>
    </row>
    <row r="7" ht="15.75" customHeight="1">
      <c r="A7" s="373" t="s">
        <v>294</v>
      </c>
      <c r="B7" s="376" t="str">
        <f t="shared" ref="B7:D7" si="3">'[1]DATI ORIGINALI'!J6</f>
        <v>#REF!</v>
      </c>
      <c r="C7" s="375" t="str">
        <f t="shared" si="3"/>
        <v>#REF!</v>
      </c>
      <c r="D7" s="376" t="str">
        <f t="shared" si="3"/>
        <v>#REF!</v>
      </c>
      <c r="I7" s="377"/>
    </row>
    <row r="8">
      <c r="B8" s="358"/>
      <c r="C8" s="359"/>
    </row>
    <row r="9">
      <c r="A9" s="379" t="s">
        <v>295</v>
      </c>
      <c r="B9" s="380" t="s">
        <v>289</v>
      </c>
      <c r="C9" s="381" t="s">
        <v>290</v>
      </c>
      <c r="D9" s="382" t="s">
        <v>296</v>
      </c>
      <c r="E9" s="383" t="s">
        <v>297</v>
      </c>
      <c r="J9" s="358"/>
      <c r="K9" s="358"/>
    </row>
    <row r="10">
      <c r="A10" s="384" t="s">
        <v>298</v>
      </c>
      <c r="B10" s="376" t="str">
        <f t="shared" ref="B10:D10" si="4">'[1]DATI ORIGINALI'!J9</f>
        <v>#REF!</v>
      </c>
      <c r="C10" s="375" t="str">
        <f t="shared" si="4"/>
        <v>#REF!</v>
      </c>
      <c r="D10" s="385" t="str">
        <f t="shared" si="4"/>
        <v>#REF!</v>
      </c>
      <c r="E10" s="376" t="str">
        <f>B10/4*6</f>
        <v>#REF!</v>
      </c>
      <c r="J10" s="358"/>
      <c r="K10" s="358"/>
    </row>
    <row r="11">
      <c r="A11" s="384" t="s">
        <v>299</v>
      </c>
      <c r="B11" s="374" t="str">
        <f t="shared" ref="B11:D11" si="5">'[1]DATI ORIGINALI'!J10</f>
        <v>#REF!</v>
      </c>
      <c r="C11" s="375" t="str">
        <f t="shared" si="5"/>
        <v>#REF!</v>
      </c>
      <c r="D11" s="385" t="str">
        <f t="shared" si="5"/>
        <v>#REF!</v>
      </c>
      <c r="E11" s="373"/>
      <c r="J11" s="358"/>
      <c r="K11" s="358"/>
    </row>
    <row r="12">
      <c r="A12" s="384" t="s">
        <v>300</v>
      </c>
      <c r="B12" s="374" t="str">
        <f t="shared" ref="B12:D12" si="6">'[1]DATI ORIGINALI'!J11</f>
        <v>#REF!</v>
      </c>
      <c r="C12" s="375" t="str">
        <f t="shared" si="6"/>
        <v>#REF!</v>
      </c>
      <c r="D12" s="385" t="str">
        <f t="shared" si="6"/>
        <v>#REF!</v>
      </c>
      <c r="E12" s="373"/>
      <c r="G12" s="358"/>
      <c r="J12" s="358"/>
      <c r="K12" s="358"/>
    </row>
    <row r="13">
      <c r="A13" s="384" t="s">
        <v>301</v>
      </c>
      <c r="B13" s="374" t="str">
        <f t="shared" ref="B13:D13" si="7">'[1]DATI ORIGINALI'!J12</f>
        <v>#REF!</v>
      </c>
      <c r="C13" s="375" t="str">
        <f t="shared" si="7"/>
        <v>#REF!</v>
      </c>
      <c r="D13" s="385" t="str">
        <f t="shared" si="7"/>
        <v>#REF!</v>
      </c>
      <c r="E13" s="373"/>
    </row>
    <row r="14">
      <c r="A14" s="384" t="s">
        <v>302</v>
      </c>
      <c r="B14" s="376" t="str">
        <f t="shared" ref="B14:D14" si="8">'[1]DATI ORIGINALI'!J13</f>
        <v>#REF!</v>
      </c>
      <c r="C14" s="375" t="str">
        <f t="shared" si="8"/>
        <v>#REF!</v>
      </c>
      <c r="D14" s="385" t="str">
        <f t="shared" si="8"/>
        <v>#REF!</v>
      </c>
      <c r="E14" s="376" t="str">
        <f>B14</f>
        <v>#REF!</v>
      </c>
      <c r="J14" s="358"/>
      <c r="K14" s="358"/>
    </row>
    <row r="15">
      <c r="A15" s="386" t="s">
        <v>303</v>
      </c>
      <c r="B15" s="387" t="str">
        <f t="shared" ref="B15:D15" si="9">SUM(B10:B14)</f>
        <v>#REF!</v>
      </c>
      <c r="C15" s="388" t="str">
        <f t="shared" si="9"/>
        <v>#REF!</v>
      </c>
      <c r="D15" s="389" t="str">
        <f t="shared" si="9"/>
        <v>#REF!</v>
      </c>
      <c r="E15" s="374" t="str">
        <f>E10+E14</f>
        <v>#REF!</v>
      </c>
      <c r="J15" s="358"/>
      <c r="K15" s="358"/>
    </row>
    <row r="16">
      <c r="A16" s="373"/>
      <c r="B16" s="376"/>
      <c r="C16" s="375"/>
      <c r="D16" s="376"/>
    </row>
    <row r="17" ht="15.0" customHeight="1">
      <c r="A17" s="379" t="s">
        <v>304</v>
      </c>
      <c r="B17" s="380" t="s">
        <v>289</v>
      </c>
      <c r="C17" s="381" t="s">
        <v>290</v>
      </c>
      <c r="D17" s="382" t="s">
        <v>296</v>
      </c>
      <c r="E17" s="383" t="s">
        <v>297</v>
      </c>
    </row>
    <row r="18">
      <c r="A18" s="384" t="s">
        <v>305</v>
      </c>
      <c r="B18" s="376" t="str">
        <f t="shared" ref="B18:D18" si="10">'[1]DATI ORIGINALI'!J17</f>
        <v>#REF!</v>
      </c>
      <c r="C18" s="375" t="str">
        <f t="shared" si="10"/>
        <v>#REF!</v>
      </c>
      <c r="D18" s="385" t="str">
        <f t="shared" si="10"/>
        <v>#REF!</v>
      </c>
      <c r="E18" s="376" t="str">
        <f>B18/4*6</f>
        <v>#REF!</v>
      </c>
    </row>
    <row r="19">
      <c r="A19" s="384" t="s">
        <v>306</v>
      </c>
      <c r="B19" s="374" t="str">
        <f t="shared" ref="B19:D19" si="11">'[1]DATI ORIGINALI'!J18</f>
        <v>#REF!</v>
      </c>
      <c r="C19" s="375" t="str">
        <f t="shared" si="11"/>
        <v>#REF!</v>
      </c>
      <c r="D19" s="385" t="str">
        <f t="shared" si="11"/>
        <v>#REF!</v>
      </c>
      <c r="E19" s="373"/>
    </row>
    <row r="20">
      <c r="A20" s="384" t="s">
        <v>307</v>
      </c>
      <c r="B20" s="374" t="str">
        <f t="shared" ref="B20:D20" si="12">'[1]DATI ORIGINALI'!J19</f>
        <v>#REF!</v>
      </c>
      <c r="C20" s="375" t="str">
        <f t="shared" si="12"/>
        <v>#REF!</v>
      </c>
      <c r="D20" s="385" t="str">
        <f t="shared" si="12"/>
        <v>#REF!</v>
      </c>
      <c r="E20" s="373"/>
      <c r="G20" s="358"/>
      <c r="H20" s="358"/>
    </row>
    <row r="21" ht="15.75" customHeight="1">
      <c r="A21" s="384" t="s">
        <v>308</v>
      </c>
      <c r="B21" s="376" t="str">
        <f t="shared" ref="B21:D21" si="13">'[1]DATI ORIGINALI'!J20</f>
        <v>#REF!</v>
      </c>
      <c r="C21" s="375" t="str">
        <f t="shared" si="13"/>
        <v>#REF!</v>
      </c>
      <c r="D21" s="385" t="str">
        <f t="shared" si="13"/>
        <v>#REF!</v>
      </c>
      <c r="E21" s="376" t="str">
        <f>B21</f>
        <v>#REF!</v>
      </c>
    </row>
    <row r="22" ht="15.75" customHeight="1">
      <c r="A22" s="386" t="s">
        <v>309</v>
      </c>
      <c r="B22" s="387" t="str">
        <f t="shared" ref="B22:D22" si="14">SUM(B18:B21)</f>
        <v>#REF!</v>
      </c>
      <c r="C22" s="388" t="str">
        <f t="shared" si="14"/>
        <v>#REF!</v>
      </c>
      <c r="D22" s="389" t="str">
        <f t="shared" si="14"/>
        <v>#REF!</v>
      </c>
      <c r="E22" s="374" t="str">
        <f>E18+E21</f>
        <v>#REF!</v>
      </c>
    </row>
    <row r="23" ht="15.75" customHeight="1">
      <c r="A23" s="373"/>
      <c r="B23" s="376"/>
      <c r="C23" s="375"/>
      <c r="D23" s="376"/>
    </row>
    <row r="24" ht="15.0" customHeight="1">
      <c r="A24" s="366" t="s">
        <v>288</v>
      </c>
      <c r="B24" s="367" t="s">
        <v>289</v>
      </c>
      <c r="C24" s="368" t="s">
        <v>290</v>
      </c>
      <c r="D24" s="368" t="s">
        <v>291</v>
      </c>
      <c r="E24" s="377"/>
      <c r="F24" s="370"/>
      <c r="G24" s="371"/>
      <c r="H24" s="372"/>
      <c r="I24" s="372"/>
    </row>
    <row r="25" ht="15.0" customHeight="1">
      <c r="A25" s="373" t="s">
        <v>310</v>
      </c>
      <c r="B25" s="376" t="str">
        <f t="shared" ref="B25:D25" si="15">'[1]DATI ORIGINALI'!J24</f>
        <v>#REF!</v>
      </c>
      <c r="C25" s="375" t="str">
        <f t="shared" si="15"/>
        <v>#REF!</v>
      </c>
      <c r="D25" s="376" t="str">
        <f t="shared" si="15"/>
        <v>#REF!</v>
      </c>
      <c r="E25" s="390"/>
      <c r="F25" s="391"/>
      <c r="G25" s="377"/>
      <c r="H25" s="390"/>
      <c r="I25" s="377"/>
    </row>
    <row r="26" ht="15.0" customHeight="1">
      <c r="A26" s="373" t="s">
        <v>311</v>
      </c>
      <c r="B26" s="374" t="str">
        <f t="shared" ref="B26:D26" si="16">'[1]DATI ORIGINALI'!J25</f>
        <v>#REF!</v>
      </c>
      <c r="C26" s="375" t="str">
        <f t="shared" si="16"/>
        <v>#REF!</v>
      </c>
      <c r="D26" s="376" t="str">
        <f t="shared" si="16"/>
        <v>#REF!</v>
      </c>
      <c r="E26" s="390"/>
      <c r="F26" s="391"/>
      <c r="G26" s="377"/>
      <c r="H26" s="390"/>
      <c r="I26" s="377"/>
    </row>
    <row r="27" ht="15.0" customHeight="1">
      <c r="A27" s="373" t="s">
        <v>312</v>
      </c>
      <c r="B27" s="374" t="str">
        <f t="shared" ref="B27:D27" si="17">'[1]DATI ORIGINALI'!J26</f>
        <v>#REF!</v>
      </c>
      <c r="C27" s="375" t="str">
        <f t="shared" si="17"/>
        <v>#REF!</v>
      </c>
      <c r="D27" s="376" t="str">
        <f t="shared" si="17"/>
        <v>#REF!</v>
      </c>
      <c r="E27" s="390"/>
      <c r="F27" s="391"/>
      <c r="G27" s="377"/>
      <c r="H27" s="390"/>
      <c r="I27" s="377"/>
    </row>
    <row r="28" ht="15.0" customHeight="1">
      <c r="A28" s="373" t="s">
        <v>313</v>
      </c>
      <c r="B28" s="374" t="str">
        <f t="shared" ref="B28:D28" si="18">'[1]DATI ORIGINALI'!J27</f>
        <v>#REF!</v>
      </c>
      <c r="C28" s="375" t="str">
        <f t="shared" si="18"/>
        <v>#REF!</v>
      </c>
      <c r="D28" s="376" t="str">
        <f t="shared" si="18"/>
        <v>#REF!</v>
      </c>
      <c r="E28" s="390"/>
      <c r="F28" s="391"/>
      <c r="G28" s="377"/>
      <c r="H28" s="390"/>
      <c r="I28" s="377"/>
    </row>
    <row r="29" ht="15.0" customHeight="1">
      <c r="A29" s="373" t="s">
        <v>314</v>
      </c>
      <c r="B29" s="376" t="str">
        <f t="shared" ref="B29:D29" si="19">'[1]DATI ORIGINALI'!J28</f>
        <v>#REF!</v>
      </c>
      <c r="C29" s="375" t="str">
        <f t="shared" si="19"/>
        <v>#REF!</v>
      </c>
      <c r="D29" s="376" t="str">
        <f t="shared" si="19"/>
        <v>#REF!</v>
      </c>
    </row>
    <row r="30" ht="15.75" customHeight="1">
      <c r="B30" s="358"/>
      <c r="C30" s="359"/>
    </row>
    <row r="31" ht="15.75" customHeight="1">
      <c r="B31" s="358"/>
      <c r="C31" s="359"/>
    </row>
    <row r="32" ht="15.75" customHeight="1">
      <c r="B32" s="358"/>
      <c r="C32" s="359"/>
    </row>
    <row r="33" ht="15.75" customHeight="1">
      <c r="B33" s="358"/>
      <c r="C33" s="359"/>
    </row>
    <row r="34" ht="15.75" customHeight="1">
      <c r="B34" s="358"/>
      <c r="C34" s="359"/>
    </row>
    <row r="35" ht="15.75" customHeight="1">
      <c r="B35" s="358"/>
      <c r="C35" s="359"/>
    </row>
    <row r="36" ht="15.75" customHeight="1">
      <c r="B36" s="358"/>
      <c r="C36" s="359"/>
    </row>
    <row r="37" ht="15.75" customHeight="1">
      <c r="B37" s="358"/>
      <c r="C37" s="359"/>
    </row>
    <row r="38" ht="15.75" customHeight="1">
      <c r="B38" s="358"/>
      <c r="C38" s="359"/>
    </row>
    <row r="39" ht="15.75" customHeight="1">
      <c r="B39" s="358"/>
      <c r="C39" s="359"/>
    </row>
    <row r="40" ht="15.75" customHeight="1">
      <c r="B40" s="358"/>
      <c r="C40" s="359"/>
    </row>
    <row r="41" ht="15.75" customHeight="1">
      <c r="B41" s="358"/>
      <c r="C41" s="359"/>
    </row>
    <row r="42" ht="15.75" customHeight="1">
      <c r="B42" s="358"/>
      <c r="C42" s="359"/>
    </row>
    <row r="43" ht="15.75" customHeight="1">
      <c r="B43" s="358"/>
      <c r="C43" s="359"/>
    </row>
    <row r="44" ht="15.75" customHeight="1">
      <c r="B44" s="358"/>
      <c r="C44" s="359"/>
    </row>
    <row r="45" ht="15.75" customHeight="1">
      <c r="B45" s="358"/>
      <c r="C45" s="359"/>
    </row>
    <row r="46" ht="15.75" customHeight="1">
      <c r="B46" s="358"/>
      <c r="C46" s="359"/>
    </row>
    <row r="47" ht="15.75" customHeight="1">
      <c r="B47" s="358"/>
      <c r="C47" s="359"/>
    </row>
    <row r="48" ht="15.75" customHeight="1">
      <c r="B48" s="358"/>
      <c r="C48" s="359"/>
    </row>
    <row r="49" ht="15.75" customHeight="1">
      <c r="B49" s="358"/>
      <c r="C49" s="359"/>
    </row>
    <row r="50" ht="15.75" customHeight="1">
      <c r="B50" s="358"/>
      <c r="C50" s="359"/>
    </row>
    <row r="51" ht="15.75" customHeight="1">
      <c r="B51" s="358"/>
      <c r="C51" s="359"/>
    </row>
    <row r="52" ht="15.75" customHeight="1">
      <c r="B52" s="358"/>
      <c r="C52" s="359"/>
    </row>
    <row r="53" ht="15.75" customHeight="1">
      <c r="B53" s="358"/>
      <c r="C53" s="359"/>
    </row>
    <row r="54" ht="15.75" customHeight="1">
      <c r="B54" s="358"/>
      <c r="C54" s="359"/>
    </row>
    <row r="55" ht="15.75" customHeight="1">
      <c r="B55" s="358"/>
      <c r="C55" s="359"/>
    </row>
    <row r="56" ht="15.75" customHeight="1">
      <c r="B56" s="358"/>
      <c r="C56" s="359"/>
    </row>
    <row r="57" ht="15.75" customHeight="1">
      <c r="B57" s="358"/>
      <c r="C57" s="359"/>
    </row>
    <row r="58" ht="15.75" customHeight="1">
      <c r="B58" s="358"/>
      <c r="C58" s="359"/>
    </row>
    <row r="59" ht="15.75" customHeight="1">
      <c r="B59" s="358"/>
      <c r="C59" s="359"/>
    </row>
    <row r="60" ht="15.75" customHeight="1">
      <c r="B60" s="358"/>
      <c r="C60" s="359"/>
    </row>
    <row r="61" ht="15.75" customHeight="1">
      <c r="B61" s="358"/>
      <c r="C61" s="359"/>
    </row>
    <row r="62" ht="15.75" customHeight="1">
      <c r="B62" s="358"/>
      <c r="C62" s="359"/>
    </row>
    <row r="63" ht="15.75" customHeight="1">
      <c r="B63" s="358"/>
      <c r="C63" s="359"/>
    </row>
    <row r="64" ht="15.75" customHeight="1">
      <c r="B64" s="358"/>
      <c r="C64" s="359"/>
    </row>
    <row r="65" ht="15.75" customHeight="1">
      <c r="B65" s="358"/>
      <c r="C65" s="359"/>
    </row>
    <row r="66" ht="15.75" customHeight="1">
      <c r="B66" s="358"/>
      <c r="C66" s="359"/>
    </row>
    <row r="67" ht="15.75" customHeight="1">
      <c r="B67" s="358"/>
      <c r="C67" s="359"/>
    </row>
    <row r="68" ht="15.75" customHeight="1">
      <c r="B68" s="358"/>
      <c r="C68" s="359"/>
    </row>
    <row r="69" ht="15.75" customHeight="1">
      <c r="B69" s="358"/>
      <c r="C69" s="359"/>
    </row>
    <row r="70" ht="15.75" customHeight="1">
      <c r="B70" s="358"/>
      <c r="C70" s="359"/>
    </row>
    <row r="71" ht="15.75" customHeight="1">
      <c r="B71" s="358"/>
      <c r="C71" s="359"/>
    </row>
    <row r="72" ht="15.75" customHeight="1">
      <c r="B72" s="358"/>
      <c r="C72" s="359"/>
    </row>
    <row r="73" ht="15.75" customHeight="1">
      <c r="B73" s="358"/>
      <c r="C73" s="359"/>
    </row>
    <row r="74" ht="15.75" customHeight="1">
      <c r="B74" s="358"/>
      <c r="C74" s="359"/>
    </row>
    <row r="75" ht="15.75" customHeight="1">
      <c r="B75" s="358"/>
      <c r="C75" s="359"/>
    </row>
    <row r="76" ht="15.75" customHeight="1">
      <c r="B76" s="358"/>
      <c r="C76" s="359"/>
    </row>
    <row r="77" ht="15.75" customHeight="1">
      <c r="B77" s="358"/>
      <c r="C77" s="359"/>
    </row>
    <row r="78" ht="15.75" customHeight="1">
      <c r="B78" s="358"/>
      <c r="C78" s="359"/>
    </row>
    <row r="79" ht="15.75" customHeight="1">
      <c r="B79" s="358"/>
      <c r="C79" s="359"/>
    </row>
    <row r="80" ht="15.75" customHeight="1">
      <c r="B80" s="358"/>
      <c r="C80" s="359"/>
    </row>
    <row r="81" ht="15.75" customHeight="1">
      <c r="B81" s="358"/>
      <c r="C81" s="359"/>
    </row>
    <row r="82" ht="15.75" customHeight="1">
      <c r="B82" s="358"/>
      <c r="C82" s="359"/>
    </row>
    <row r="83" ht="15.75" customHeight="1">
      <c r="B83" s="358"/>
      <c r="C83" s="359"/>
    </row>
    <row r="84" ht="15.75" customHeight="1">
      <c r="B84" s="358"/>
      <c r="C84" s="359"/>
    </row>
    <row r="85" ht="15.75" customHeight="1">
      <c r="B85" s="358"/>
      <c r="C85" s="359"/>
    </row>
    <row r="86" ht="15.75" customHeight="1">
      <c r="B86" s="358"/>
      <c r="C86" s="359"/>
    </row>
    <row r="87" ht="15.75" customHeight="1">
      <c r="B87" s="358"/>
      <c r="C87" s="359"/>
    </row>
    <row r="88" ht="15.75" customHeight="1">
      <c r="B88" s="358"/>
      <c r="C88" s="359"/>
    </row>
    <row r="89" ht="15.75" customHeight="1">
      <c r="B89" s="358"/>
      <c r="C89" s="359"/>
    </row>
    <row r="90" ht="15.75" customHeight="1">
      <c r="B90" s="358"/>
      <c r="C90" s="359"/>
    </row>
    <row r="91" ht="15.75" customHeight="1">
      <c r="B91" s="358"/>
      <c r="C91" s="359"/>
    </row>
    <row r="92" ht="15.75" customHeight="1">
      <c r="B92" s="358"/>
      <c r="C92" s="359"/>
    </row>
    <row r="93" ht="15.75" customHeight="1">
      <c r="B93" s="358"/>
      <c r="C93" s="359"/>
    </row>
    <row r="94" ht="15.75" customHeight="1">
      <c r="B94" s="358"/>
      <c r="C94" s="359"/>
    </row>
    <row r="95" ht="15.75" customHeight="1">
      <c r="B95" s="358"/>
      <c r="C95" s="359"/>
    </row>
    <row r="96" ht="15.75" customHeight="1">
      <c r="B96" s="358"/>
      <c r="C96" s="359"/>
    </row>
    <row r="97" ht="15.75" customHeight="1">
      <c r="B97" s="358"/>
      <c r="C97" s="359"/>
    </row>
    <row r="98" ht="15.75" customHeight="1">
      <c r="B98" s="358"/>
      <c r="C98" s="359"/>
    </row>
    <row r="99" ht="15.75" customHeight="1">
      <c r="B99" s="358"/>
      <c r="C99" s="359"/>
    </row>
    <row r="100" ht="15.75" customHeight="1">
      <c r="B100" s="358"/>
      <c r="C100" s="359"/>
    </row>
  </sheetData>
  <mergeCells count="1">
    <mergeCell ref="A2:D3"/>
  </mergeCell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8.0"/>
    <col customWidth="1" min="2" max="2" width="14.14"/>
    <col customWidth="1" min="3" max="3" width="22.14"/>
    <col customWidth="1" hidden="1" min="4" max="4" width="11.14"/>
    <col customWidth="1" hidden="1" min="5" max="6" width="13.43"/>
    <col customWidth="1" hidden="1" min="7" max="7" width="14.71"/>
    <col customWidth="1" min="8" max="8" width="13.43"/>
    <col customWidth="1" min="9" max="9" width="14.29"/>
    <col customWidth="1" min="10" max="10" width="11.57"/>
    <col customWidth="1" min="11" max="11" width="10.57"/>
    <col customWidth="1" min="12" max="12" width="9.0"/>
    <col customWidth="1" min="13" max="13" width="8.71"/>
    <col customWidth="1" min="14" max="14" width="6.14"/>
    <col customWidth="1" min="15" max="15" width="4.0"/>
    <col customWidth="1" min="16" max="16" width="6.14"/>
    <col customWidth="1" min="17" max="17" width="4.43"/>
    <col customWidth="1" min="18" max="18" width="12.0"/>
    <col customWidth="1" min="19" max="19" width="12.86"/>
    <col customWidth="1" min="20" max="20" width="13.43"/>
    <col customWidth="1" min="21" max="23" width="8.71"/>
  </cols>
  <sheetData>
    <row r="1">
      <c r="A1" s="357" t="s">
        <v>286</v>
      </c>
      <c r="B1" s="358"/>
      <c r="C1" s="359"/>
    </row>
    <row r="2" ht="15.75" customHeight="1">
      <c r="A2" s="392" t="s">
        <v>287</v>
      </c>
      <c r="B2" s="361"/>
      <c r="C2" s="362"/>
      <c r="D2" s="393"/>
      <c r="E2" s="394"/>
      <c r="F2" s="394"/>
      <c r="G2" s="394"/>
      <c r="H2" s="394"/>
    </row>
    <row r="3" ht="15.75" customHeight="1">
      <c r="A3" s="363"/>
      <c r="B3" s="364"/>
      <c r="C3" s="365"/>
      <c r="D3" s="395"/>
      <c r="E3" s="396"/>
      <c r="F3" s="396"/>
      <c r="G3" s="396"/>
      <c r="H3" s="394"/>
    </row>
    <row r="4">
      <c r="A4" s="397" t="s">
        <v>288</v>
      </c>
      <c r="B4" s="398" t="s">
        <v>289</v>
      </c>
      <c r="C4" s="399" t="s">
        <v>290</v>
      </c>
      <c r="D4" s="393"/>
      <c r="E4" s="394"/>
      <c r="F4" s="394"/>
      <c r="G4" s="394"/>
      <c r="H4" s="394"/>
      <c r="I4" s="359"/>
      <c r="J4" s="358"/>
      <c r="K4" s="358"/>
    </row>
    <row r="5" ht="26.25" customHeight="1">
      <c r="A5" s="400" t="s">
        <v>292</v>
      </c>
      <c r="B5" s="401" t="str">
        <f t="shared" ref="B5:C5" si="1">'[1]RILEVAZIONE COMPENSI'!B5</f>
        <v>#REF!</v>
      </c>
      <c r="C5" s="402" t="str">
        <f t="shared" si="1"/>
        <v>#REF!</v>
      </c>
      <c r="D5" s="393"/>
      <c r="E5" s="394"/>
      <c r="F5" s="394"/>
      <c r="G5" s="394"/>
      <c r="H5" s="394"/>
      <c r="I5" s="359"/>
      <c r="J5" s="358"/>
      <c r="K5" s="358"/>
      <c r="N5" s="358"/>
      <c r="O5" s="359"/>
    </row>
    <row r="6">
      <c r="A6" s="403" t="s">
        <v>315</v>
      </c>
      <c r="B6" s="342"/>
      <c r="C6" s="343"/>
      <c r="D6" s="393"/>
      <c r="E6" s="394"/>
      <c r="F6" s="394"/>
      <c r="G6" s="394"/>
      <c r="H6" s="394"/>
      <c r="I6" s="359"/>
      <c r="J6" s="358"/>
      <c r="K6" s="358"/>
    </row>
    <row r="7" ht="21.0" customHeight="1">
      <c r="A7" s="404" t="s">
        <v>316</v>
      </c>
      <c r="B7" s="405" t="s">
        <v>317</v>
      </c>
      <c r="C7" s="343"/>
      <c r="D7" s="406" t="s">
        <v>318</v>
      </c>
      <c r="E7" s="343"/>
      <c r="F7" s="407" t="s">
        <v>319</v>
      </c>
      <c r="G7" s="343"/>
      <c r="H7" s="394"/>
      <c r="I7" s="359"/>
      <c r="J7" s="358"/>
      <c r="K7" s="358"/>
      <c r="L7" s="408"/>
      <c r="M7" s="408"/>
      <c r="N7" s="408"/>
      <c r="O7" s="408"/>
      <c r="P7" s="408"/>
      <c r="Q7" s="408"/>
      <c r="R7" s="408"/>
      <c r="S7" s="408"/>
      <c r="T7" s="408"/>
      <c r="U7" s="408"/>
      <c r="V7" s="408"/>
      <c r="W7" s="408"/>
    </row>
    <row r="8">
      <c r="A8" s="409" t="s">
        <v>320</v>
      </c>
      <c r="B8" s="410" t="str">
        <f t="shared" ref="B8:C8" si="2">D8+F8</f>
        <v>#REF!</v>
      </c>
      <c r="C8" s="411" t="str">
        <f t="shared" si="2"/>
        <v>#REF!</v>
      </c>
      <c r="D8" s="412" t="str">
        <f t="shared" ref="D8:E8" si="3">'[1]DATI ORIGINALI'!J31</f>
        <v>#REF!</v>
      </c>
      <c r="E8" s="411" t="str">
        <f t="shared" si="3"/>
        <v>#REF!</v>
      </c>
      <c r="F8" s="410">
        <v>825961.0</v>
      </c>
      <c r="G8" s="411">
        <v>9485456.91</v>
      </c>
      <c r="H8" s="394"/>
      <c r="I8" s="413"/>
      <c r="J8" s="414"/>
      <c r="K8" s="414"/>
      <c r="M8" s="358"/>
    </row>
    <row r="9">
      <c r="A9" s="415" t="s">
        <v>321</v>
      </c>
      <c r="B9" s="410" t="str">
        <f t="shared" ref="B9:C9" si="4">D9+F9</f>
        <v>#REF!</v>
      </c>
      <c r="C9" s="411" t="str">
        <f t="shared" si="4"/>
        <v>#REF!</v>
      </c>
      <c r="D9" s="416" t="str">
        <f t="shared" ref="D9:E9" si="5">'[1]DATI ORIGINALI'!J33</f>
        <v>#REF!</v>
      </c>
      <c r="E9" s="411" t="str">
        <f t="shared" si="5"/>
        <v>#REF!</v>
      </c>
      <c r="F9" s="410">
        <v>1035576.0</v>
      </c>
      <c r="G9" s="411">
        <v>1.189437744E7</v>
      </c>
      <c r="H9" s="394"/>
      <c r="I9" s="413"/>
      <c r="J9" s="414"/>
      <c r="K9" s="414"/>
    </row>
    <row r="10">
      <c r="A10" s="415" t="s">
        <v>322</v>
      </c>
      <c r="B10" s="410" t="str">
        <f t="shared" ref="B10:C10" si="6">D10+F10</f>
        <v>#REF!</v>
      </c>
      <c r="C10" s="411" t="str">
        <f t="shared" si="6"/>
        <v>#REF!</v>
      </c>
      <c r="D10" s="416" t="str">
        <f t="shared" ref="D10:E10" si="7">'[1]DATI ORIGINALI'!J36</f>
        <v>#REF!</v>
      </c>
      <c r="E10" s="411" t="str">
        <f t="shared" si="7"/>
        <v>#REF!</v>
      </c>
      <c r="F10" s="417">
        <v>571831.0</v>
      </c>
      <c r="G10" s="411">
        <v>6565524.21</v>
      </c>
      <c r="H10" s="394"/>
      <c r="I10" s="413"/>
      <c r="J10" s="414"/>
      <c r="K10" s="414"/>
      <c r="L10" s="358"/>
      <c r="M10" s="358"/>
    </row>
    <row r="11">
      <c r="A11" s="415" t="s">
        <v>323</v>
      </c>
      <c r="B11" s="410" t="str">
        <f t="shared" ref="B11:C11" si="8">D11+F11</f>
        <v>#REF!</v>
      </c>
      <c r="C11" s="411" t="str">
        <f t="shared" si="8"/>
        <v>#REF!</v>
      </c>
      <c r="D11" s="416" t="str">
        <f t="shared" ref="D11:E11" si="9">'[1]DATI ORIGINALI'!J40</f>
        <v>#REF!</v>
      </c>
      <c r="E11" s="411" t="str">
        <f t="shared" si="9"/>
        <v>#REF!</v>
      </c>
      <c r="F11" s="410">
        <v>716554.0</v>
      </c>
      <c r="G11" s="411">
        <v>8226807.92</v>
      </c>
      <c r="H11" s="394"/>
      <c r="I11" s="413"/>
      <c r="J11" s="414"/>
      <c r="K11" s="414"/>
      <c r="L11" s="358"/>
      <c r="M11" s="358"/>
    </row>
    <row r="12">
      <c r="A12" s="415" t="s">
        <v>324</v>
      </c>
      <c r="B12" s="410" t="str">
        <f t="shared" ref="B12:C12" si="10">D12+F12</f>
        <v>#REF!</v>
      </c>
      <c r="C12" s="411" t="str">
        <f t="shared" si="10"/>
        <v>#REF!</v>
      </c>
      <c r="D12" s="416" t="str">
        <f t="shared" ref="D12:E12" si="11">'[1]DATI ORIGINALI'!J46</f>
        <v>#REF!</v>
      </c>
      <c r="E12" s="411" t="str">
        <f t="shared" si="11"/>
        <v>#REF!</v>
      </c>
      <c r="F12" s="410">
        <v>4708.0</v>
      </c>
      <c r="G12" s="411">
        <v>54022.5</v>
      </c>
      <c r="H12" s="394"/>
      <c r="I12" s="413"/>
      <c r="J12" s="414"/>
      <c r="K12" s="414"/>
    </row>
    <row r="13">
      <c r="A13" s="415" t="s">
        <v>325</v>
      </c>
      <c r="B13" s="417">
        <v>0.0</v>
      </c>
      <c r="C13" s="418">
        <v>0.0</v>
      </c>
      <c r="D13" s="416"/>
      <c r="E13" s="419"/>
      <c r="F13" s="416"/>
      <c r="G13" s="419"/>
      <c r="H13" s="394"/>
      <c r="I13" s="358"/>
      <c r="J13" s="358"/>
      <c r="K13" s="358"/>
    </row>
    <row r="14" ht="25.5" customHeight="1">
      <c r="A14" s="400" t="s">
        <v>326</v>
      </c>
      <c r="B14" s="401" t="str">
        <f t="shared" ref="B14:G14" si="12">SUM(B8:B13)</f>
        <v>#REF!</v>
      </c>
      <c r="C14" s="402" t="str">
        <f t="shared" si="12"/>
        <v>#REF!</v>
      </c>
      <c r="D14" s="416" t="str">
        <f t="shared" si="12"/>
        <v>#REF!</v>
      </c>
      <c r="E14" s="411" t="str">
        <f t="shared" si="12"/>
        <v>#REF!</v>
      </c>
      <c r="F14" s="416" t="str">
        <f t="shared" si="12"/>
        <v>3,154,630</v>
      </c>
      <c r="G14" s="411" t="str">
        <f t="shared" si="12"/>
        <v>36,226,188.98 €</v>
      </c>
      <c r="H14" s="394"/>
      <c r="L14" s="358"/>
    </row>
    <row r="15">
      <c r="A15" s="369"/>
      <c r="B15" s="420"/>
      <c r="C15" s="421"/>
      <c r="D15" s="416"/>
      <c r="E15" s="419"/>
      <c r="F15" s="416" t="str">
        <f t="shared" ref="F15:G15" si="13">D14+F14</f>
        <v>#REF!</v>
      </c>
      <c r="G15" s="411" t="str">
        <f t="shared" si="13"/>
        <v>#REF!</v>
      </c>
      <c r="H15" s="394"/>
    </row>
    <row r="16">
      <c r="A16" s="369"/>
      <c r="B16" s="420"/>
      <c r="C16" s="421"/>
      <c r="D16" s="416"/>
      <c r="E16" s="419"/>
      <c r="F16" s="416"/>
      <c r="G16" s="419"/>
      <c r="H16" s="394"/>
    </row>
    <row r="17">
      <c r="A17" s="397" t="s">
        <v>288</v>
      </c>
      <c r="B17" s="398" t="s">
        <v>289</v>
      </c>
      <c r="C17" s="399" t="s">
        <v>290</v>
      </c>
      <c r="D17" s="416"/>
      <c r="E17" s="419"/>
      <c r="F17" s="416"/>
      <c r="G17" s="419"/>
      <c r="H17" s="394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22"/>
      <c r="W17" s="422"/>
    </row>
    <row r="18" ht="25.5" customHeight="1">
      <c r="A18" s="400" t="s">
        <v>293</v>
      </c>
      <c r="B18" s="401" t="str">
        <f t="shared" ref="B18:C18" si="14">'[1]RILEVAZIONE COMPENSI'!B6</f>
        <v>#REF!</v>
      </c>
      <c r="C18" s="402" t="str">
        <f t="shared" si="14"/>
        <v>#REF!</v>
      </c>
      <c r="D18" s="416"/>
      <c r="E18" s="419"/>
      <c r="F18" s="416"/>
      <c r="G18" s="419"/>
      <c r="H18" s="394"/>
      <c r="I18" s="423" t="s">
        <v>327</v>
      </c>
      <c r="J18" s="424"/>
      <c r="K18" s="424"/>
      <c r="L18" s="424"/>
      <c r="M18" s="425"/>
      <c r="N18" s="425"/>
      <c r="O18" s="425"/>
      <c r="P18" s="425"/>
      <c r="Q18" s="425"/>
      <c r="R18" s="426"/>
    </row>
    <row r="19" ht="22.5" customHeight="1">
      <c r="A19" s="403" t="s">
        <v>315</v>
      </c>
      <c r="B19" s="342"/>
      <c r="C19" s="343"/>
      <c r="D19" s="416"/>
      <c r="E19" s="419"/>
      <c r="F19" s="416"/>
      <c r="G19" s="419"/>
      <c r="H19" s="394"/>
      <c r="I19" s="427"/>
      <c r="J19" s="428"/>
      <c r="K19" s="428"/>
      <c r="L19" s="428"/>
      <c r="R19" s="429"/>
    </row>
    <row r="20" ht="21.0" customHeight="1">
      <c r="A20" s="404" t="s">
        <v>316</v>
      </c>
      <c r="B20" s="405" t="s">
        <v>317</v>
      </c>
      <c r="C20" s="343"/>
      <c r="D20" s="430" t="s">
        <v>318</v>
      </c>
      <c r="E20" s="431"/>
      <c r="F20" s="432" t="s">
        <v>319</v>
      </c>
      <c r="G20" s="431"/>
      <c r="H20" s="394"/>
      <c r="I20" s="433" t="s">
        <v>328</v>
      </c>
      <c r="J20" s="428"/>
      <c r="K20" s="428"/>
      <c r="L20" s="428"/>
      <c r="R20" s="429"/>
      <c r="V20" s="408"/>
      <c r="W20" s="408"/>
    </row>
    <row r="21" ht="15.75" customHeight="1">
      <c r="A21" s="434" t="s">
        <v>320</v>
      </c>
      <c r="B21" s="435" t="s">
        <v>289</v>
      </c>
      <c r="C21" s="436" t="s">
        <v>290</v>
      </c>
      <c r="D21" s="416"/>
      <c r="E21" s="419"/>
      <c r="F21" s="416"/>
      <c r="G21" s="419"/>
      <c r="H21" s="394"/>
      <c r="I21" s="433" t="s">
        <v>329</v>
      </c>
      <c r="J21" s="428"/>
      <c r="K21" s="428"/>
      <c r="L21" s="428"/>
      <c r="R21" s="429"/>
    </row>
    <row r="22" ht="16.5" customHeight="1">
      <c r="A22" s="384" t="s">
        <v>298</v>
      </c>
      <c r="B22" s="417" t="str">
        <f t="shared" ref="B22:C22" si="15">D22+F22</f>
        <v>#REF!</v>
      </c>
      <c r="C22" s="418" t="str">
        <f t="shared" si="15"/>
        <v>#REF!</v>
      </c>
      <c r="D22" s="416" t="str">
        <f>'[1]DATI ORIGINALI'!S54</f>
        <v>#REF!</v>
      </c>
      <c r="E22" s="419" t="str">
        <f>D22*0.916666666666667</f>
        <v>#REF!</v>
      </c>
      <c r="F22" s="417">
        <v>1757.0</v>
      </c>
      <c r="G22" s="418">
        <v>2625.13</v>
      </c>
      <c r="H22" s="417"/>
      <c r="I22" s="433"/>
      <c r="J22" s="428"/>
      <c r="K22" s="428"/>
      <c r="L22" s="428"/>
      <c r="R22" s="429"/>
    </row>
    <row r="23" ht="15.75" customHeight="1">
      <c r="A23" s="384" t="s">
        <v>299</v>
      </c>
      <c r="B23" s="417" t="str">
        <f t="shared" ref="B23:C23" si="16">D23+F23</f>
        <v>#REF!</v>
      </c>
      <c r="C23" s="418" t="str">
        <f t="shared" si="16"/>
        <v>#REF!</v>
      </c>
      <c r="D23" s="416" t="str">
        <f>'[1]DATI ORIGINALI'!R54</f>
        <v>#REF!</v>
      </c>
      <c r="E23" s="419" t="str">
        <f>D23*2</f>
        <v>#REF!</v>
      </c>
      <c r="F23" s="417">
        <v>4417.0</v>
      </c>
      <c r="G23" s="418">
        <v>8834.0</v>
      </c>
      <c r="H23" s="437"/>
      <c r="I23" s="433" t="s">
        <v>330</v>
      </c>
      <c r="J23" s="428"/>
      <c r="K23" s="428"/>
      <c r="L23" s="428"/>
      <c r="R23" s="429"/>
    </row>
    <row r="24" ht="15.75" customHeight="1">
      <c r="A24" s="384" t="s">
        <v>300</v>
      </c>
      <c r="B24" s="417" t="str">
        <f t="shared" ref="B24:C24" si="17">D24+F24</f>
        <v>#REF!</v>
      </c>
      <c r="C24" s="418" t="str">
        <f t="shared" si="17"/>
        <v>#REF!</v>
      </c>
      <c r="D24" s="416" t="str">
        <f>'[1]DATI ORIGINALI'!Q54</f>
        <v>#REF!</v>
      </c>
      <c r="E24" s="419" t="str">
        <f>D24*8.5</f>
        <v>#REF!</v>
      </c>
      <c r="F24" s="417">
        <v>11139.0</v>
      </c>
      <c r="G24" s="418">
        <v>94378.0</v>
      </c>
      <c r="H24" s="438"/>
      <c r="I24" s="433"/>
      <c r="J24" s="428"/>
      <c r="K24" s="428"/>
      <c r="L24" s="428"/>
      <c r="R24" s="429"/>
    </row>
    <row r="25" ht="15.75" customHeight="1">
      <c r="A25" s="384" t="s">
        <v>301</v>
      </c>
      <c r="B25" s="417" t="str">
        <f t="shared" ref="B25:C25" si="18">D25+F25</f>
        <v>#REF!</v>
      </c>
      <c r="C25" s="418" t="str">
        <f t="shared" si="18"/>
        <v>#REF!</v>
      </c>
      <c r="D25" s="416" t="str">
        <f>'[1]DATI ORIGINALI'!P54</f>
        <v>#REF!</v>
      </c>
      <c r="E25" s="419" t="str">
        <f>D25*1.2</f>
        <v>#REF!</v>
      </c>
      <c r="F25" s="417">
        <v>48238.0</v>
      </c>
      <c r="G25" s="418">
        <v>57885.6</v>
      </c>
      <c r="H25" s="437"/>
      <c r="I25" s="433" t="s">
        <v>331</v>
      </c>
      <c r="J25" s="428"/>
      <c r="K25" s="428"/>
      <c r="L25" s="428"/>
      <c r="R25" s="429"/>
    </row>
    <row r="26" ht="15.75" customHeight="1">
      <c r="A26" s="384" t="s">
        <v>302</v>
      </c>
      <c r="B26" s="417" t="str">
        <f t="shared" ref="B26:C26" si="19">D26+F26</f>
        <v>#REF!</v>
      </c>
      <c r="C26" s="418" t="str">
        <f t="shared" si="19"/>
        <v>#REF!</v>
      </c>
      <c r="D26" s="416" t="str">
        <f>'[1]DATI ORIGINALI'!O54</f>
        <v>#REF!</v>
      </c>
      <c r="E26" s="419" t="str">
        <f>D26*1</f>
        <v>#REF!</v>
      </c>
      <c r="F26" s="417">
        <v>644.0</v>
      </c>
      <c r="G26" s="418">
        <v>644.0</v>
      </c>
      <c r="H26" s="394"/>
      <c r="I26" s="433" t="s">
        <v>332</v>
      </c>
      <c r="J26" s="428"/>
      <c r="K26" s="428"/>
      <c r="L26" s="428"/>
      <c r="R26" s="429"/>
    </row>
    <row r="27" ht="15.75" customHeight="1">
      <c r="A27" s="439" t="s">
        <v>333</v>
      </c>
      <c r="B27" s="440" t="str">
        <f t="shared" ref="B27:G27" si="20">SUM(B22:B26)</f>
        <v>#REF!</v>
      </c>
      <c r="C27" s="441" t="str">
        <f t="shared" si="20"/>
        <v>#REF!</v>
      </c>
      <c r="D27" s="416" t="str">
        <f t="shared" si="20"/>
        <v>#REF!</v>
      </c>
      <c r="E27" s="419" t="str">
        <f t="shared" si="20"/>
        <v>#REF!</v>
      </c>
      <c r="F27" s="416" t="str">
        <f t="shared" si="20"/>
        <v>66,195</v>
      </c>
      <c r="G27" s="419" t="str">
        <f t="shared" si="20"/>
        <v>164,366.73 €</v>
      </c>
      <c r="H27" s="394"/>
      <c r="I27" s="433" t="s">
        <v>334</v>
      </c>
      <c r="J27" s="428"/>
      <c r="K27" s="428"/>
      <c r="L27" s="428"/>
      <c r="R27" s="429"/>
    </row>
    <row r="28" ht="15.75" customHeight="1">
      <c r="B28" s="358"/>
      <c r="C28" s="359"/>
      <c r="D28" s="416"/>
      <c r="E28" s="416"/>
      <c r="F28" s="416"/>
      <c r="G28" s="416"/>
      <c r="H28" s="394"/>
      <c r="I28" s="433"/>
      <c r="J28" s="428"/>
      <c r="K28" s="428"/>
      <c r="L28" s="428"/>
      <c r="R28" s="429"/>
    </row>
    <row r="29" ht="15.75" customHeight="1">
      <c r="A29" s="442" t="s">
        <v>321</v>
      </c>
      <c r="B29" s="443" t="s">
        <v>289</v>
      </c>
      <c r="C29" s="444" t="s">
        <v>290</v>
      </c>
      <c r="D29" s="416"/>
      <c r="E29" s="419"/>
      <c r="F29" s="416"/>
      <c r="G29" s="419"/>
      <c r="H29" s="394"/>
      <c r="I29" s="433"/>
      <c r="J29" s="428"/>
      <c r="K29" s="428"/>
      <c r="L29" s="428"/>
      <c r="R29" s="429"/>
    </row>
    <row r="30" ht="15.75" customHeight="1">
      <c r="A30" s="384" t="s">
        <v>298</v>
      </c>
      <c r="B30" s="417" t="str">
        <f t="shared" ref="B30:C30" si="21">D30+F30</f>
        <v>#REF!</v>
      </c>
      <c r="C30" s="418" t="str">
        <f t="shared" si="21"/>
        <v>#REF!</v>
      </c>
      <c r="D30" s="416" t="str">
        <f>'[1]DATI ORIGINALI'!S61</f>
        <v>#REF!</v>
      </c>
      <c r="E30" s="419" t="str">
        <f>D30*0.916666666666667</f>
        <v>#REF!</v>
      </c>
      <c r="F30" s="417">
        <v>5940.0</v>
      </c>
      <c r="G30" s="418">
        <v>8973.76</v>
      </c>
      <c r="H30" s="394"/>
      <c r="I30" s="433" t="s">
        <v>335</v>
      </c>
      <c r="J30" s="428"/>
      <c r="K30" s="428"/>
      <c r="L30" s="428"/>
      <c r="R30" s="429"/>
    </row>
    <row r="31" ht="15.75" customHeight="1">
      <c r="A31" s="384" t="s">
        <v>299</v>
      </c>
      <c r="B31" s="417" t="str">
        <f t="shared" ref="B31:C31" si="22">D31+F31</f>
        <v>#REF!</v>
      </c>
      <c r="C31" s="418" t="str">
        <f t="shared" si="22"/>
        <v>#REF!</v>
      </c>
      <c r="D31" s="416" t="str">
        <f>'[1]DATI ORIGINALI'!R61</f>
        <v>#REF!</v>
      </c>
      <c r="E31" s="419" t="str">
        <f>D31*2</f>
        <v>#REF!</v>
      </c>
      <c r="F31" s="417">
        <v>11550.0</v>
      </c>
      <c r="G31" s="418">
        <v>23097.5</v>
      </c>
      <c r="H31" s="437"/>
      <c r="I31" s="433" t="s">
        <v>336</v>
      </c>
      <c r="J31" s="428"/>
      <c r="K31" s="428"/>
      <c r="L31" s="428"/>
      <c r="R31" s="429"/>
    </row>
    <row r="32" ht="15.75" customHeight="1">
      <c r="A32" s="384" t="s">
        <v>300</v>
      </c>
      <c r="B32" s="417" t="str">
        <f t="shared" ref="B32:C32" si="23">D32+F32</f>
        <v>#REF!</v>
      </c>
      <c r="C32" s="418" t="str">
        <f t="shared" si="23"/>
        <v>#REF!</v>
      </c>
      <c r="D32" s="416" t="str">
        <f>'[1]DATI ORIGINALI'!Q61</f>
        <v>#REF!</v>
      </c>
      <c r="E32" s="419" t="str">
        <f>D32*8.5</f>
        <v>#REF!</v>
      </c>
      <c r="F32" s="417">
        <v>43221.0</v>
      </c>
      <c r="G32" s="418">
        <v>367003.5</v>
      </c>
      <c r="H32" s="438"/>
      <c r="I32" s="433" t="s">
        <v>337</v>
      </c>
      <c r="J32" s="428"/>
      <c r="K32" s="428"/>
      <c r="L32" s="428"/>
      <c r="R32" s="429"/>
    </row>
    <row r="33" ht="15.75" customHeight="1">
      <c r="A33" s="384" t="s">
        <v>301</v>
      </c>
      <c r="B33" s="417" t="str">
        <f t="shared" ref="B33:C33" si="24">D33+F33</f>
        <v>#REF!</v>
      </c>
      <c r="C33" s="418" t="str">
        <f t="shared" si="24"/>
        <v>#REF!</v>
      </c>
      <c r="D33" s="416" t="str">
        <f>'[1]DATI ORIGINALI'!P61</f>
        <v>#REF!</v>
      </c>
      <c r="E33" s="419" t="str">
        <f>D33*1.2</f>
        <v>#REF!</v>
      </c>
      <c r="F33" s="417">
        <v>78790.0</v>
      </c>
      <c r="G33" s="418">
        <v>94537.0</v>
      </c>
      <c r="H33" s="437"/>
      <c r="I33" s="433"/>
      <c r="J33" s="428"/>
      <c r="K33" s="428"/>
      <c r="L33" s="428"/>
      <c r="R33" s="429"/>
    </row>
    <row r="34" ht="15.75" customHeight="1">
      <c r="A34" s="384" t="s">
        <v>302</v>
      </c>
      <c r="B34" s="417" t="str">
        <f t="shared" ref="B34:C34" si="25">D34+F34</f>
        <v>#REF!</v>
      </c>
      <c r="C34" s="418" t="str">
        <f t="shared" si="25"/>
        <v>#REF!</v>
      </c>
      <c r="D34" s="416" t="str">
        <f>'[1]DATI ORIGINALI'!O61</f>
        <v>#REF!</v>
      </c>
      <c r="E34" s="419" t="str">
        <f>D34*1</f>
        <v>#REF!</v>
      </c>
      <c r="F34" s="417">
        <v>2523.0</v>
      </c>
      <c r="G34" s="418">
        <v>2523.0</v>
      </c>
      <c r="H34" s="394"/>
      <c r="I34" s="433" t="s">
        <v>338</v>
      </c>
      <c r="J34" s="428"/>
      <c r="K34" s="428"/>
      <c r="L34" s="428"/>
      <c r="R34" s="429"/>
    </row>
    <row r="35" ht="15.75" customHeight="1">
      <c r="A35" s="439" t="s">
        <v>339</v>
      </c>
      <c r="B35" s="440" t="str">
        <f t="shared" ref="B35:G35" si="26">SUM(B30:B34)</f>
        <v>#REF!</v>
      </c>
      <c r="C35" s="441" t="str">
        <f t="shared" si="26"/>
        <v>#REF!</v>
      </c>
      <c r="D35" s="416" t="str">
        <f t="shared" si="26"/>
        <v>#REF!</v>
      </c>
      <c r="E35" s="419" t="str">
        <f t="shared" si="26"/>
        <v>#REF!</v>
      </c>
      <c r="F35" s="416" t="str">
        <f t="shared" si="26"/>
        <v>142,024</v>
      </c>
      <c r="G35" s="419" t="str">
        <f t="shared" si="26"/>
        <v>496,134.76 €</v>
      </c>
      <c r="H35" s="394"/>
      <c r="I35" s="433" t="s">
        <v>340</v>
      </c>
      <c r="J35" s="428"/>
      <c r="K35" s="428"/>
      <c r="L35" s="428"/>
      <c r="R35" s="429"/>
    </row>
    <row r="36" ht="15.75" customHeight="1">
      <c r="A36" s="445"/>
      <c r="B36" s="446"/>
      <c r="C36" s="447"/>
      <c r="D36" s="416"/>
      <c r="E36" s="419"/>
      <c r="F36" s="416"/>
      <c r="G36" s="419"/>
      <c r="H36" s="394"/>
      <c r="I36" s="433" t="s">
        <v>341</v>
      </c>
      <c r="J36" s="428"/>
      <c r="K36" s="428"/>
      <c r="L36" s="428"/>
      <c r="R36" s="429"/>
    </row>
    <row r="37" ht="15.75" customHeight="1">
      <c r="A37" s="442" t="s">
        <v>322</v>
      </c>
      <c r="B37" s="443" t="s">
        <v>289</v>
      </c>
      <c r="C37" s="444" t="s">
        <v>290</v>
      </c>
      <c r="D37" s="416"/>
      <c r="E37" s="419"/>
      <c r="F37" s="416"/>
      <c r="G37" s="419"/>
      <c r="H37" s="394"/>
      <c r="I37" s="433"/>
      <c r="J37" s="428"/>
      <c r="K37" s="428"/>
      <c r="L37" s="428"/>
      <c r="R37" s="429"/>
    </row>
    <row r="38" ht="15.75" customHeight="1">
      <c r="A38" s="384" t="s">
        <v>298</v>
      </c>
      <c r="B38" s="417" t="str">
        <f t="shared" ref="B38:C38" si="27">D38+F38</f>
        <v>#REF!</v>
      </c>
      <c r="C38" s="418" t="str">
        <f t="shared" si="27"/>
        <v>#REF!</v>
      </c>
      <c r="D38" s="416" t="str">
        <f>'[1]DATI ORIGINALI'!S67</f>
        <v>#REF!</v>
      </c>
      <c r="E38" s="419" t="str">
        <f>D38*0.916666666666667</f>
        <v>#REF!</v>
      </c>
      <c r="F38" s="417">
        <v>5497.0</v>
      </c>
      <c r="G38" s="418">
        <v>8296.19</v>
      </c>
      <c r="H38" s="394"/>
      <c r="I38" s="433" t="s">
        <v>342</v>
      </c>
      <c r="J38" s="428"/>
      <c r="K38" s="428"/>
      <c r="L38" s="428"/>
      <c r="R38" s="429"/>
    </row>
    <row r="39" ht="15.75" customHeight="1">
      <c r="A39" s="384" t="s">
        <v>299</v>
      </c>
      <c r="B39" s="417" t="str">
        <f t="shared" ref="B39:C39" si="28">D39+F39</f>
        <v>#REF!</v>
      </c>
      <c r="C39" s="418" t="str">
        <f t="shared" si="28"/>
        <v>#REF!</v>
      </c>
      <c r="D39" s="416" t="str">
        <f>'[1]DATI ORIGINALI'!R67</f>
        <v>#REF!</v>
      </c>
      <c r="E39" s="419" t="str">
        <f>D39*2</f>
        <v>#REF!</v>
      </c>
      <c r="F39" s="417">
        <v>20459.0</v>
      </c>
      <c r="G39" s="418">
        <v>40913.2</v>
      </c>
      <c r="H39" s="437"/>
      <c r="I39" s="433" t="s">
        <v>343</v>
      </c>
      <c r="J39" s="428"/>
      <c r="K39" s="428"/>
      <c r="L39" s="428"/>
      <c r="R39" s="429"/>
    </row>
    <row r="40" ht="15.75" customHeight="1">
      <c r="A40" s="384" t="s">
        <v>300</v>
      </c>
      <c r="B40" s="417" t="str">
        <f t="shared" ref="B40:C40" si="29">D40+F40</f>
        <v>#REF!</v>
      </c>
      <c r="C40" s="418" t="str">
        <f t="shared" si="29"/>
        <v>#REF!</v>
      </c>
      <c r="D40" s="416" t="str">
        <f>'[1]DATI ORIGINALI'!Q67</f>
        <v>#REF!</v>
      </c>
      <c r="E40" s="419" t="str">
        <f>D40*8.5</f>
        <v>#REF!</v>
      </c>
      <c r="F40" s="417">
        <v>41940.0</v>
      </c>
      <c r="G40" s="418">
        <v>356003.5</v>
      </c>
      <c r="H40" s="438"/>
      <c r="I40" s="433"/>
      <c r="J40" s="428"/>
      <c r="K40" s="428"/>
      <c r="L40" s="428"/>
      <c r="R40" s="429"/>
    </row>
    <row r="41" ht="15.75" customHeight="1">
      <c r="A41" s="384" t="s">
        <v>301</v>
      </c>
      <c r="B41" s="417" t="str">
        <f t="shared" ref="B41:C41" si="30">D41+F41</f>
        <v>#REF!</v>
      </c>
      <c r="C41" s="418" t="str">
        <f t="shared" si="30"/>
        <v>#REF!</v>
      </c>
      <c r="D41" s="416" t="str">
        <f>'[1]DATI ORIGINALI'!P67</f>
        <v>#REF!</v>
      </c>
      <c r="E41" s="419" t="str">
        <f>D41*1.2</f>
        <v>#REF!</v>
      </c>
      <c r="F41" s="417">
        <v>74828.0</v>
      </c>
      <c r="G41" s="418">
        <v>89795.6</v>
      </c>
      <c r="H41" s="437"/>
      <c r="I41" s="433" t="s">
        <v>344</v>
      </c>
      <c r="J41" s="428"/>
      <c r="K41" s="428"/>
      <c r="L41" s="428"/>
      <c r="R41" s="429"/>
    </row>
    <row r="42" ht="15.75" customHeight="1">
      <c r="A42" s="384" t="s">
        <v>302</v>
      </c>
      <c r="B42" s="417" t="str">
        <f t="shared" ref="B42:C42" si="31">D42+F42</f>
        <v>#REF!</v>
      </c>
      <c r="C42" s="418" t="str">
        <f t="shared" si="31"/>
        <v>#REF!</v>
      </c>
      <c r="D42" s="416" t="str">
        <f>'[1]DATI ORIGINALI'!O67</f>
        <v>#REF!</v>
      </c>
      <c r="E42" s="419" t="str">
        <f>D42*1</f>
        <v>#REF!</v>
      </c>
      <c r="F42" s="417">
        <v>2226.0</v>
      </c>
      <c r="G42" s="418">
        <v>2226.0</v>
      </c>
      <c r="H42" s="394"/>
      <c r="I42" s="433" t="s">
        <v>345</v>
      </c>
      <c r="J42" s="428"/>
      <c r="K42" s="428"/>
      <c r="L42" s="428"/>
      <c r="R42" s="429"/>
    </row>
    <row r="43" ht="15.75" customHeight="1">
      <c r="A43" s="439" t="s">
        <v>346</v>
      </c>
      <c r="B43" s="440" t="str">
        <f t="shared" ref="B43:G43" si="32">SUM(B38:B42)</f>
        <v>#REF!</v>
      </c>
      <c r="C43" s="441" t="str">
        <f t="shared" si="32"/>
        <v>#REF!</v>
      </c>
      <c r="D43" s="416" t="str">
        <f t="shared" si="32"/>
        <v>#REF!</v>
      </c>
      <c r="E43" s="419" t="str">
        <f t="shared" si="32"/>
        <v>#REF!</v>
      </c>
      <c r="F43" s="416" t="str">
        <f t="shared" si="32"/>
        <v>144,950</v>
      </c>
      <c r="G43" s="419" t="str">
        <f t="shared" si="32"/>
        <v>497,234.49 €</v>
      </c>
      <c r="H43" s="394"/>
      <c r="I43" s="433" t="s">
        <v>347</v>
      </c>
      <c r="J43" s="428"/>
      <c r="K43" s="428"/>
      <c r="L43" s="428"/>
      <c r="R43" s="429"/>
    </row>
    <row r="44" ht="15.75" customHeight="1">
      <c r="A44" s="445"/>
      <c r="B44" s="446"/>
      <c r="C44" s="447"/>
      <c r="D44" s="416"/>
      <c r="E44" s="419"/>
      <c r="F44" s="416"/>
      <c r="G44" s="419"/>
      <c r="H44" s="394"/>
      <c r="I44" s="433"/>
      <c r="J44" s="428"/>
      <c r="K44" s="428"/>
      <c r="L44" s="428"/>
      <c r="R44" s="429"/>
    </row>
    <row r="45" ht="15.75" customHeight="1">
      <c r="A45" s="442" t="s">
        <v>323</v>
      </c>
      <c r="B45" s="443" t="s">
        <v>289</v>
      </c>
      <c r="C45" s="444" t="s">
        <v>290</v>
      </c>
      <c r="D45" s="416"/>
      <c r="E45" s="419"/>
      <c r="F45" s="416"/>
      <c r="G45" s="419"/>
      <c r="H45" s="394"/>
      <c r="I45" s="433"/>
      <c r="J45" s="428"/>
      <c r="K45" s="428"/>
      <c r="L45" s="428"/>
      <c r="R45" s="429"/>
    </row>
    <row r="46" ht="15.75" customHeight="1">
      <c r="A46" s="384" t="s">
        <v>298</v>
      </c>
      <c r="B46" s="417" t="str">
        <f t="shared" ref="B46:C46" si="33">D46+F46</f>
        <v>#REF!</v>
      </c>
      <c r="C46" s="418" t="str">
        <f t="shared" si="33"/>
        <v>#REF!</v>
      </c>
      <c r="D46" s="416" t="str">
        <f>'[1]DATI ORIGINALI'!S80</f>
        <v>#REF!</v>
      </c>
      <c r="E46" s="419" t="str">
        <f>D46*0.916666666666667</f>
        <v>#REF!</v>
      </c>
      <c r="F46" s="417">
        <v>20556.0</v>
      </c>
      <c r="G46" s="418">
        <v>31118.52</v>
      </c>
      <c r="H46" s="394"/>
      <c r="I46" s="433" t="s">
        <v>348</v>
      </c>
      <c r="J46" s="428"/>
      <c r="K46" s="428"/>
      <c r="L46" s="428"/>
      <c r="R46" s="429"/>
    </row>
    <row r="47" ht="15.75" customHeight="1">
      <c r="A47" s="384" t="s">
        <v>299</v>
      </c>
      <c r="B47" s="417" t="str">
        <f t="shared" ref="B47:C47" si="34">D47+F47</f>
        <v>#REF!</v>
      </c>
      <c r="C47" s="418" t="str">
        <f t="shared" si="34"/>
        <v>#REF!</v>
      </c>
      <c r="D47" s="416" t="str">
        <f>'[1]DATI ORIGINALI'!R80</f>
        <v>#REF!</v>
      </c>
      <c r="E47" s="419" t="str">
        <f>D47*2</f>
        <v>#REF!</v>
      </c>
      <c r="F47" s="417">
        <v>31904.0</v>
      </c>
      <c r="G47" s="418">
        <v>63798.0</v>
      </c>
      <c r="H47" s="437"/>
      <c r="I47" s="433" t="s">
        <v>349</v>
      </c>
      <c r="J47" s="428"/>
      <c r="K47" s="428"/>
      <c r="L47" s="428"/>
      <c r="R47" s="429"/>
      <c r="W47" s="369"/>
    </row>
    <row r="48" ht="15.75" customHeight="1">
      <c r="A48" s="384" t="s">
        <v>300</v>
      </c>
      <c r="B48" s="417" t="str">
        <f t="shared" ref="B48:C48" si="35">D48+F48</f>
        <v>#REF!</v>
      </c>
      <c r="C48" s="418" t="str">
        <f t="shared" si="35"/>
        <v>#REF!</v>
      </c>
      <c r="D48" s="416" t="str">
        <f>'[1]DATI ORIGINALI'!Q80</f>
        <v>#REF!</v>
      </c>
      <c r="E48" s="419" t="str">
        <f>D48*8.5</f>
        <v>#REF!</v>
      </c>
      <c r="F48" s="417">
        <v>83623.0</v>
      </c>
      <c r="G48" s="418">
        <v>708837.6</v>
      </c>
      <c r="H48" s="438"/>
      <c r="I48" s="433" t="s">
        <v>350</v>
      </c>
      <c r="J48" s="428"/>
      <c r="K48" s="428"/>
      <c r="L48" s="428"/>
      <c r="R48" s="429"/>
    </row>
    <row r="49" ht="15.75" customHeight="1">
      <c r="A49" s="384" t="s">
        <v>301</v>
      </c>
      <c r="B49" s="417" t="str">
        <f t="shared" ref="B49:C49" si="36">D49+F49</f>
        <v>#REF!</v>
      </c>
      <c r="C49" s="418" t="str">
        <f t="shared" si="36"/>
        <v>#REF!</v>
      </c>
      <c r="D49" s="416" t="str">
        <f>'[1]DATI ORIGINALI'!P80</f>
        <v>#REF!</v>
      </c>
      <c r="E49" s="419" t="str">
        <f>D49*1.2</f>
        <v>#REF!</v>
      </c>
      <c r="F49" s="417">
        <v>153933.0</v>
      </c>
      <c r="G49" s="418">
        <v>184700.02</v>
      </c>
      <c r="H49" s="437"/>
      <c r="I49" s="448"/>
      <c r="J49" s="428"/>
      <c r="K49" s="428"/>
      <c r="L49" s="428"/>
      <c r="R49" s="429"/>
    </row>
    <row r="50" ht="15.75" customHeight="1">
      <c r="A50" s="384" t="s">
        <v>302</v>
      </c>
      <c r="B50" s="417" t="str">
        <f t="shared" ref="B50:C50" si="37">D50+F50</f>
        <v>#REF!</v>
      </c>
      <c r="C50" s="418" t="str">
        <f t="shared" si="37"/>
        <v>#REF!</v>
      </c>
      <c r="D50" s="416" t="str">
        <f>'[1]DATI ORIGINALI'!O80</f>
        <v>#REF!</v>
      </c>
      <c r="E50" s="419" t="str">
        <f>D50*1</f>
        <v>#REF!</v>
      </c>
      <c r="F50" s="417">
        <v>4591.0</v>
      </c>
      <c r="G50" s="418">
        <v>4591.0</v>
      </c>
      <c r="H50" s="394"/>
      <c r="I50" s="433"/>
      <c r="J50" s="428"/>
      <c r="K50" s="428"/>
      <c r="L50" s="428"/>
      <c r="R50" s="429"/>
    </row>
    <row r="51" ht="15.75" customHeight="1">
      <c r="A51" s="439" t="s">
        <v>351</v>
      </c>
      <c r="B51" s="440" t="str">
        <f t="shared" ref="B51:G51" si="38">SUM(B46:B50)</f>
        <v>#REF!</v>
      </c>
      <c r="C51" s="441" t="str">
        <f t="shared" si="38"/>
        <v>#REF!</v>
      </c>
      <c r="D51" s="416" t="str">
        <f t="shared" si="38"/>
        <v>#REF!</v>
      </c>
      <c r="E51" s="419" t="str">
        <f t="shared" si="38"/>
        <v>#REF!</v>
      </c>
      <c r="F51" s="416" t="str">
        <f t="shared" si="38"/>
        <v>294,607</v>
      </c>
      <c r="G51" s="419" t="str">
        <f t="shared" si="38"/>
        <v>993,045.14 €</v>
      </c>
      <c r="H51" s="394"/>
      <c r="I51" s="449"/>
      <c r="J51" s="450"/>
      <c r="K51" s="450"/>
      <c r="L51" s="450"/>
      <c r="M51" s="451"/>
      <c r="N51" s="451"/>
      <c r="O51" s="451"/>
      <c r="P51" s="451"/>
      <c r="Q51" s="451"/>
      <c r="R51" s="452"/>
    </row>
    <row r="52" ht="15.75" customHeight="1">
      <c r="A52" s="445"/>
      <c r="B52" s="446"/>
      <c r="C52" s="447"/>
      <c r="D52" s="416"/>
      <c r="E52" s="419"/>
      <c r="F52" s="416"/>
      <c r="G52" s="419"/>
      <c r="H52" s="394"/>
    </row>
    <row r="53" ht="15.75" customHeight="1">
      <c r="A53" s="442" t="s">
        <v>324</v>
      </c>
      <c r="B53" s="443" t="s">
        <v>289</v>
      </c>
      <c r="C53" s="444" t="s">
        <v>290</v>
      </c>
      <c r="D53" s="416"/>
      <c r="E53" s="419"/>
      <c r="F53" s="416"/>
      <c r="G53" s="419"/>
      <c r="H53" s="394"/>
    </row>
    <row r="54" ht="15.75" customHeight="1">
      <c r="A54" s="384" t="s">
        <v>298</v>
      </c>
      <c r="B54" s="417" t="str">
        <f t="shared" ref="B54:C54" si="39">D54+F54</f>
        <v>#REF!</v>
      </c>
      <c r="C54" s="418" t="str">
        <f t="shared" si="39"/>
        <v>#REF!</v>
      </c>
      <c r="D54" s="416" t="str">
        <f>'[1]DATI ORIGINALI'!S84</f>
        <v>#REF!</v>
      </c>
      <c r="E54" s="419" t="str">
        <f>D54*0.916666666666667</f>
        <v>#REF!</v>
      </c>
      <c r="F54" s="417">
        <v>1575.0</v>
      </c>
      <c r="G54" s="418">
        <v>2272.1</v>
      </c>
      <c r="H54" s="394"/>
      <c r="W54" s="369"/>
    </row>
    <row r="55" ht="15.75" customHeight="1">
      <c r="A55" s="384" t="s">
        <v>299</v>
      </c>
      <c r="B55" s="417" t="str">
        <f t="shared" ref="B55:C55" si="40">D55+F55</f>
        <v>#REF!</v>
      </c>
      <c r="C55" s="418" t="str">
        <f t="shared" si="40"/>
        <v>#REF!</v>
      </c>
      <c r="D55" s="416" t="str">
        <f>'[1]DATI ORIGINALI'!R84</f>
        <v>#REF!</v>
      </c>
      <c r="E55" s="419" t="str">
        <f>D55*2</f>
        <v>#REF!</v>
      </c>
      <c r="F55" s="417">
        <v>388.0</v>
      </c>
      <c r="G55" s="418">
        <v>776.0</v>
      </c>
      <c r="H55" s="394"/>
    </row>
    <row r="56" ht="15.75" customHeight="1">
      <c r="A56" s="384" t="s">
        <v>300</v>
      </c>
      <c r="B56" s="417" t="str">
        <f t="shared" ref="B56:C56" si="41">D56+F56</f>
        <v>#REF!</v>
      </c>
      <c r="C56" s="418" t="str">
        <f t="shared" si="41"/>
        <v>#REF!</v>
      </c>
      <c r="D56" s="416" t="str">
        <f>'[1]DATI ORIGINALI'!Q84</f>
        <v>#REF!</v>
      </c>
      <c r="E56" s="419" t="str">
        <f>D56*8.5</f>
        <v>#REF!</v>
      </c>
      <c r="F56" s="417">
        <v>3035.0</v>
      </c>
      <c r="G56" s="418">
        <v>25776.5</v>
      </c>
      <c r="H56" s="438"/>
    </row>
    <row r="57" ht="15.75" customHeight="1">
      <c r="A57" s="384" t="s">
        <v>301</v>
      </c>
      <c r="B57" s="417" t="str">
        <f t="shared" ref="B57:C57" si="42">D57+F57</f>
        <v>#REF!</v>
      </c>
      <c r="C57" s="418" t="str">
        <f t="shared" si="42"/>
        <v>#REF!</v>
      </c>
      <c r="D57" s="416" t="str">
        <f>'[1]DATI ORIGINALI'!P84</f>
        <v>#REF!</v>
      </c>
      <c r="E57" s="419" t="str">
        <f>D57*1.2</f>
        <v>#REF!</v>
      </c>
      <c r="F57" s="417">
        <v>14941.0</v>
      </c>
      <c r="G57" s="418">
        <v>17933.8</v>
      </c>
      <c r="H57" s="437"/>
    </row>
    <row r="58" ht="15.75" customHeight="1">
      <c r="A58" s="384" t="s">
        <v>302</v>
      </c>
      <c r="B58" s="417" t="str">
        <f t="shared" ref="B58:C58" si="43">D58+F58</f>
        <v>#REF!</v>
      </c>
      <c r="C58" s="418" t="str">
        <f t="shared" si="43"/>
        <v>#REF!</v>
      </c>
      <c r="D58" s="416" t="str">
        <f>'[1]DATI ORIGINALI'!O84</f>
        <v>#REF!</v>
      </c>
      <c r="E58" s="419" t="str">
        <f>D58*1</f>
        <v>#REF!</v>
      </c>
      <c r="F58" s="417">
        <v>625.0</v>
      </c>
      <c r="G58" s="418">
        <v>625.0</v>
      </c>
      <c r="H58" s="394"/>
    </row>
    <row r="59" ht="15.75" customHeight="1">
      <c r="A59" s="439" t="s">
        <v>352</v>
      </c>
      <c r="B59" s="440" t="str">
        <f t="shared" ref="B59:G59" si="44">SUM(B54:B58)</f>
        <v>#REF!</v>
      </c>
      <c r="C59" s="441" t="str">
        <f t="shared" si="44"/>
        <v>#REF!</v>
      </c>
      <c r="D59" s="416" t="str">
        <f t="shared" si="44"/>
        <v>#REF!</v>
      </c>
      <c r="E59" s="419" t="str">
        <f t="shared" si="44"/>
        <v>#REF!</v>
      </c>
      <c r="F59" s="416" t="str">
        <f t="shared" si="44"/>
        <v>20,564</v>
      </c>
      <c r="G59" s="419" t="str">
        <f t="shared" si="44"/>
        <v>47,383.40 €</v>
      </c>
      <c r="H59" s="394"/>
    </row>
    <row r="60" ht="15.75" customHeight="1">
      <c r="A60" s="445"/>
      <c r="B60" s="446"/>
      <c r="C60" s="447"/>
      <c r="D60" s="416"/>
      <c r="E60" s="419"/>
      <c r="F60" s="416"/>
      <c r="G60" s="419"/>
      <c r="H60" s="394"/>
    </row>
    <row r="61" ht="15.75" customHeight="1">
      <c r="A61" s="442" t="s">
        <v>325</v>
      </c>
      <c r="B61" s="443" t="s">
        <v>289</v>
      </c>
      <c r="C61" s="444" t="s">
        <v>290</v>
      </c>
      <c r="D61" s="416"/>
      <c r="E61" s="419"/>
      <c r="F61" s="416"/>
      <c r="G61" s="419"/>
      <c r="H61" s="394"/>
    </row>
    <row r="62" ht="15.75" customHeight="1">
      <c r="A62" s="384" t="s">
        <v>298</v>
      </c>
      <c r="B62" s="417" t="str">
        <f t="shared" ref="B62:C62" si="45">D62+F62</f>
        <v>0</v>
      </c>
      <c r="C62" s="418" t="str">
        <f t="shared" si="45"/>
        <v>0.00 €</v>
      </c>
      <c r="D62" s="416">
        <v>0.0</v>
      </c>
      <c r="E62" s="419" t="str">
        <f>D62*0.916666666666667</f>
        <v>0.00 €</v>
      </c>
      <c r="F62" s="417">
        <v>0.0</v>
      </c>
      <c r="G62" s="418">
        <v>0.0</v>
      </c>
      <c r="H62" s="394"/>
    </row>
    <row r="63" ht="15.75" customHeight="1">
      <c r="A63" s="384" t="s">
        <v>299</v>
      </c>
      <c r="B63" s="417" t="str">
        <f t="shared" ref="B63:C63" si="46">D63+F63</f>
        <v>0</v>
      </c>
      <c r="C63" s="418" t="str">
        <f t="shared" si="46"/>
        <v>0.00 €</v>
      </c>
      <c r="D63" s="416">
        <v>0.0</v>
      </c>
      <c r="E63" s="419" t="str">
        <f>D63*2</f>
        <v>0.00 €</v>
      </c>
      <c r="F63" s="417">
        <v>0.0</v>
      </c>
      <c r="G63" s="418" t="str">
        <f>F63*2</f>
        <v>0.00 €</v>
      </c>
      <c r="H63" s="394"/>
    </row>
    <row r="64" ht="15.75" customHeight="1">
      <c r="A64" s="384" t="s">
        <v>300</v>
      </c>
      <c r="B64" s="417" t="str">
        <f t="shared" ref="B64:C64" si="47">D64+F64</f>
        <v>0</v>
      </c>
      <c r="C64" s="418" t="str">
        <f t="shared" si="47"/>
        <v>0.00 €</v>
      </c>
      <c r="D64" s="416">
        <v>0.0</v>
      </c>
      <c r="E64" s="419" t="str">
        <f>D64*8.5</f>
        <v>0.00 €</v>
      </c>
      <c r="F64" s="417">
        <v>0.0</v>
      </c>
      <c r="G64" s="418">
        <v>0.0</v>
      </c>
      <c r="H64" s="394"/>
    </row>
    <row r="65" ht="15.75" customHeight="1">
      <c r="A65" s="384" t="s">
        <v>301</v>
      </c>
      <c r="B65" s="417" t="str">
        <f t="shared" ref="B65:C65" si="48">D65+F65</f>
        <v>59</v>
      </c>
      <c r="C65" s="418" t="str">
        <f t="shared" si="48"/>
        <v>70.80 €</v>
      </c>
      <c r="D65" s="416">
        <v>0.0</v>
      </c>
      <c r="E65" s="419" t="str">
        <f>D65*1.2</f>
        <v>0.00 €</v>
      </c>
      <c r="F65" s="417">
        <v>59.0</v>
      </c>
      <c r="G65" s="418">
        <v>70.8</v>
      </c>
      <c r="H65" s="394"/>
    </row>
    <row r="66" ht="15.75" customHeight="1">
      <c r="A66" s="384" t="s">
        <v>302</v>
      </c>
      <c r="B66" s="417" t="str">
        <f t="shared" ref="B66:C66" si="49">D66+F66</f>
        <v>0</v>
      </c>
      <c r="C66" s="418" t="str">
        <f t="shared" si="49"/>
        <v>0.00 €</v>
      </c>
      <c r="D66" s="416">
        <v>0.0</v>
      </c>
      <c r="E66" s="419" t="str">
        <f>D66*1</f>
        <v>0.00 €</v>
      </c>
      <c r="F66" s="417">
        <v>0.0</v>
      </c>
      <c r="G66" s="418" t="str">
        <f>F66*1</f>
        <v>0.00 €</v>
      </c>
      <c r="H66" s="394"/>
    </row>
    <row r="67" ht="15.75" customHeight="1">
      <c r="A67" s="439" t="s">
        <v>353</v>
      </c>
      <c r="B67" s="440" t="str">
        <f t="shared" ref="B67:G67" si="50">SUM(B62:B66)</f>
        <v>59</v>
      </c>
      <c r="C67" s="441" t="str">
        <f t="shared" si="50"/>
        <v>70.80 €</v>
      </c>
      <c r="D67" s="416" t="str">
        <f t="shared" si="50"/>
        <v>0</v>
      </c>
      <c r="E67" s="419" t="str">
        <f t="shared" si="50"/>
        <v>0.00 €</v>
      </c>
      <c r="F67" s="416" t="str">
        <f t="shared" si="50"/>
        <v>59</v>
      </c>
      <c r="G67" s="419" t="str">
        <f t="shared" si="50"/>
        <v>70.80 €</v>
      </c>
      <c r="H67" s="394"/>
    </row>
    <row r="68" ht="9.0" customHeight="1">
      <c r="A68" s="445"/>
      <c r="B68" s="446"/>
      <c r="C68" s="447"/>
      <c r="D68" s="416"/>
      <c r="E68" s="419"/>
      <c r="F68" s="416"/>
      <c r="G68" s="419"/>
      <c r="H68" s="394"/>
    </row>
    <row r="69" ht="26.25" customHeight="1">
      <c r="A69" s="400" t="s">
        <v>354</v>
      </c>
      <c r="B69" s="401" t="str">
        <f t="shared" ref="B69:C69" si="51">B27+B35+B43+B51+B59+B67</f>
        <v>#REF!</v>
      </c>
      <c r="C69" s="402" t="str">
        <f t="shared" si="51"/>
        <v>#REF!</v>
      </c>
      <c r="D69" s="416" t="str">
        <f t="shared" ref="D69:G69" si="52">D22+D30+D38+D46+D54+D62</f>
        <v>#REF!</v>
      </c>
      <c r="E69" s="416" t="str">
        <f t="shared" si="52"/>
        <v>#REF!</v>
      </c>
      <c r="F69" s="416" t="str">
        <f t="shared" si="52"/>
        <v>35,325</v>
      </c>
      <c r="G69" s="416" t="str">
        <f t="shared" si="52"/>
        <v>53,286</v>
      </c>
      <c r="H69" s="394"/>
    </row>
    <row r="70" ht="15.75" customHeight="1">
      <c r="B70" s="358"/>
      <c r="C70" s="359"/>
      <c r="D70" s="416" t="str">
        <f t="shared" ref="D70:G70" si="53">D23+D31+D39+D47+D55+D63</f>
        <v>#REF!</v>
      </c>
      <c r="E70" s="416" t="str">
        <f t="shared" si="53"/>
        <v>#REF!</v>
      </c>
      <c r="F70" s="416" t="str">
        <f t="shared" si="53"/>
        <v>68,718</v>
      </c>
      <c r="G70" s="416" t="str">
        <f t="shared" si="53"/>
        <v>137,419</v>
      </c>
      <c r="H70" s="394"/>
    </row>
    <row r="71" ht="15.75" customHeight="1">
      <c r="B71" s="358"/>
      <c r="C71" s="359"/>
      <c r="D71" s="416" t="str">
        <f t="shared" ref="D71:G71" si="54">D24+D32+D40+D48+D56+D64</f>
        <v>#REF!</v>
      </c>
      <c r="E71" s="416" t="str">
        <f t="shared" si="54"/>
        <v>#REF!</v>
      </c>
      <c r="F71" s="416" t="str">
        <f t="shared" si="54"/>
        <v>182,958</v>
      </c>
      <c r="G71" s="416" t="str">
        <f t="shared" si="54"/>
        <v>1,551,999</v>
      </c>
      <c r="H71" s="394"/>
    </row>
    <row r="72" ht="15.75" customHeight="1">
      <c r="B72" s="358"/>
      <c r="C72" s="359"/>
      <c r="D72" s="416" t="str">
        <f t="shared" ref="D72:G72" si="55">D25+D33+D41+D49+D57+D65</f>
        <v>#REF!</v>
      </c>
      <c r="E72" s="416" t="str">
        <f t="shared" si="55"/>
        <v>#REF!</v>
      </c>
      <c r="F72" s="416" t="str">
        <f t="shared" si="55"/>
        <v>370,789</v>
      </c>
      <c r="G72" s="416" t="str">
        <f t="shared" si="55"/>
        <v>444,923</v>
      </c>
      <c r="H72" s="394"/>
      <c r="I72" s="408"/>
      <c r="J72" s="408"/>
      <c r="K72" s="408"/>
      <c r="L72" s="408"/>
      <c r="M72" s="408"/>
      <c r="N72" s="408"/>
      <c r="O72" s="408"/>
      <c r="P72" s="408"/>
      <c r="Q72" s="408"/>
      <c r="R72" s="408"/>
      <c r="S72" s="408"/>
      <c r="T72" s="408"/>
      <c r="U72" s="408"/>
    </row>
    <row r="73" ht="15.75" customHeight="1">
      <c r="A73" s="397" t="s">
        <v>288</v>
      </c>
      <c r="B73" s="398" t="s">
        <v>289</v>
      </c>
      <c r="C73" s="399" t="s">
        <v>290</v>
      </c>
      <c r="D73" s="416" t="str">
        <f t="shared" ref="D73:G73" si="56">D26+D34+D42+D50+D58+D66</f>
        <v>#REF!</v>
      </c>
      <c r="E73" s="416" t="str">
        <f t="shared" si="56"/>
        <v>#REF!</v>
      </c>
      <c r="F73" s="416" t="str">
        <f t="shared" si="56"/>
        <v>10,609</v>
      </c>
      <c r="G73" s="416" t="str">
        <f t="shared" si="56"/>
        <v>10,609</v>
      </c>
      <c r="H73" s="394"/>
    </row>
    <row r="74" ht="25.5" customHeight="1">
      <c r="A74" s="400" t="s">
        <v>294</v>
      </c>
      <c r="B74" s="401" t="str">
        <f t="shared" ref="B74:C74" si="57">'[1]RILEVAZIONE COMPENSI'!B7</f>
        <v>#REF!</v>
      </c>
      <c r="C74" s="402" t="str">
        <f t="shared" si="57"/>
        <v>#REF!</v>
      </c>
      <c r="D74" s="416" t="str">
        <f>D27+D35+D43+D51+D59+D67</f>
        <v>#REF!</v>
      </c>
      <c r="E74" s="419"/>
      <c r="F74" s="416"/>
      <c r="G74" s="419"/>
      <c r="H74" s="394"/>
    </row>
    <row r="75" ht="21.75" customHeight="1">
      <c r="A75" s="453" t="s">
        <v>355</v>
      </c>
      <c r="B75" s="342"/>
      <c r="C75" s="343"/>
      <c r="D75" s="416"/>
      <c r="E75" s="419"/>
      <c r="F75" s="416"/>
      <c r="G75" s="419"/>
      <c r="H75" s="394"/>
    </row>
    <row r="76" ht="21.0" customHeight="1">
      <c r="A76" s="454" t="s">
        <v>316</v>
      </c>
      <c r="B76" s="455" t="s">
        <v>317</v>
      </c>
      <c r="C76" s="456"/>
      <c r="D76" s="416"/>
      <c r="E76" s="419"/>
      <c r="F76" s="416"/>
      <c r="G76" s="419"/>
      <c r="H76" s="394"/>
      <c r="V76" s="408"/>
      <c r="W76" s="408"/>
    </row>
    <row r="77" ht="15.75" customHeight="1">
      <c r="A77" s="442" t="s">
        <v>320</v>
      </c>
      <c r="B77" s="443" t="s">
        <v>289</v>
      </c>
      <c r="C77" s="444" t="s">
        <v>290</v>
      </c>
      <c r="D77" s="416"/>
      <c r="E77" s="419"/>
      <c r="F77" s="416"/>
      <c r="G77" s="419"/>
      <c r="H77" s="394"/>
      <c r="I77" s="457"/>
      <c r="J77" s="424"/>
      <c r="K77" s="424"/>
      <c r="L77" s="424"/>
      <c r="M77" s="425"/>
      <c r="N77" s="425"/>
      <c r="O77" s="425"/>
      <c r="P77" s="425"/>
      <c r="Q77" s="425"/>
      <c r="R77" s="425"/>
      <c r="S77" s="425"/>
      <c r="T77" s="425"/>
      <c r="U77" s="426"/>
    </row>
    <row r="78" ht="16.5" customHeight="1">
      <c r="A78" s="384" t="s">
        <v>305</v>
      </c>
      <c r="B78" s="417" t="str">
        <f t="shared" ref="B78:C78" si="58">D78+F78</f>
        <v>#REF!</v>
      </c>
      <c r="C78" s="418" t="str">
        <f t="shared" si="58"/>
        <v>#REF!</v>
      </c>
      <c r="D78" s="416" t="str">
        <f>'[1]DATI ORIGINALI'!P90</f>
        <v>#REF!</v>
      </c>
      <c r="E78" s="419" t="str">
        <f>D78*0.916666666666667</f>
        <v>#REF!</v>
      </c>
      <c r="F78" s="417">
        <v>823.0</v>
      </c>
      <c r="G78" s="418">
        <v>841.27</v>
      </c>
      <c r="H78" s="394"/>
      <c r="I78" s="458" t="s">
        <v>356</v>
      </c>
      <c r="J78" s="428"/>
      <c r="K78" s="428"/>
      <c r="L78" s="428"/>
      <c r="U78" s="429"/>
    </row>
    <row r="79" ht="16.5" customHeight="1">
      <c r="A79" s="384" t="s">
        <v>306</v>
      </c>
      <c r="B79" s="417" t="str">
        <f t="shared" ref="B79:C79" si="59">D79+F79</f>
        <v>#REF!</v>
      </c>
      <c r="C79" s="418" t="str">
        <f t="shared" si="59"/>
        <v>#REF!</v>
      </c>
      <c r="D79" s="416" t="str">
        <f>'[1]DATI ORIGINALI'!O90</f>
        <v>#REF!</v>
      </c>
      <c r="E79" s="419" t="str">
        <f>D79*2</f>
        <v>#REF!</v>
      </c>
      <c r="F79" s="417">
        <v>1978.0</v>
      </c>
      <c r="G79" s="418">
        <v>9764.0</v>
      </c>
      <c r="H79" s="394"/>
      <c r="I79" s="427"/>
      <c r="J79" s="428"/>
      <c r="K79" s="428"/>
      <c r="L79" s="428"/>
      <c r="U79" s="429"/>
    </row>
    <row r="80" ht="15.75" customHeight="1">
      <c r="A80" s="384" t="s">
        <v>307</v>
      </c>
      <c r="B80" s="417" t="str">
        <f t="shared" ref="B80:C80" si="60">D80+F80</f>
        <v>#REF!</v>
      </c>
      <c r="C80" s="418" t="str">
        <f t="shared" si="60"/>
        <v>#REF!</v>
      </c>
      <c r="D80" s="416" t="str">
        <f>'[1]DATI ORIGINALI'!N90</f>
        <v>#REF!</v>
      </c>
      <c r="E80" s="419" t="str">
        <f>D80*1.2</f>
        <v>#REF!</v>
      </c>
      <c r="F80" s="417">
        <v>76626.0</v>
      </c>
      <c r="G80" s="418">
        <v>91951.2</v>
      </c>
      <c r="H80" s="394"/>
      <c r="I80" s="433" t="s">
        <v>357</v>
      </c>
      <c r="J80" s="428"/>
      <c r="K80" s="428"/>
      <c r="L80" s="428"/>
      <c r="U80" s="429"/>
    </row>
    <row r="81" ht="15.75" customHeight="1">
      <c r="A81" s="384" t="s">
        <v>308</v>
      </c>
      <c r="B81" s="417" t="str">
        <f t="shared" ref="B81:C81" si="61">D81+F81</f>
        <v>#REF!</v>
      </c>
      <c r="C81" s="418" t="str">
        <f t="shared" si="61"/>
        <v>#REF!</v>
      </c>
      <c r="D81" s="416" t="str">
        <f>'[1]DATI ORIGINALI'!M90</f>
        <v>#REF!</v>
      </c>
      <c r="E81" s="419" t="str">
        <f>D81*1</f>
        <v>#REF!</v>
      </c>
      <c r="F81" s="417">
        <v>1518.0</v>
      </c>
      <c r="G81" s="418">
        <v>1518.0</v>
      </c>
      <c r="H81" s="394"/>
      <c r="I81" s="433" t="s">
        <v>358</v>
      </c>
      <c r="J81" s="428"/>
      <c r="K81" s="428"/>
      <c r="L81" s="428"/>
      <c r="U81" s="429"/>
    </row>
    <row r="82" ht="15.75" customHeight="1">
      <c r="A82" s="439" t="s">
        <v>333</v>
      </c>
      <c r="B82" s="440" t="str">
        <f t="shared" ref="B82:G82" si="62">SUM(B78:B81)</f>
        <v>#REF!</v>
      </c>
      <c r="C82" s="441" t="str">
        <f t="shared" si="62"/>
        <v>#REF!</v>
      </c>
      <c r="D82" s="416" t="str">
        <f t="shared" si="62"/>
        <v>#REF!</v>
      </c>
      <c r="E82" s="419" t="str">
        <f t="shared" si="62"/>
        <v>#REF!</v>
      </c>
      <c r="F82" s="416" t="str">
        <f t="shared" si="62"/>
        <v>80,945</v>
      </c>
      <c r="G82" s="419" t="str">
        <f t="shared" si="62"/>
        <v>104,074.47 €</v>
      </c>
      <c r="H82" s="394"/>
      <c r="I82" s="433" t="s">
        <v>359</v>
      </c>
      <c r="J82" s="428"/>
      <c r="K82" s="428"/>
      <c r="L82" s="428"/>
      <c r="U82" s="429"/>
    </row>
    <row r="83" ht="15.75" customHeight="1">
      <c r="B83" s="447"/>
      <c r="C83" s="447"/>
      <c r="D83" s="416"/>
      <c r="E83" s="419"/>
      <c r="F83" s="416"/>
      <c r="G83" s="419"/>
      <c r="H83" s="394"/>
      <c r="I83" s="433" t="s">
        <v>360</v>
      </c>
      <c r="J83" s="428"/>
      <c r="K83" s="428"/>
      <c r="L83" s="428"/>
      <c r="U83" s="429"/>
    </row>
    <row r="84" ht="15.75" customHeight="1">
      <c r="A84" s="442" t="s">
        <v>321</v>
      </c>
      <c r="B84" s="443" t="s">
        <v>289</v>
      </c>
      <c r="C84" s="444" t="s">
        <v>290</v>
      </c>
      <c r="D84" s="416"/>
      <c r="E84" s="419"/>
      <c r="F84" s="416"/>
      <c r="G84" s="419"/>
      <c r="H84" s="394"/>
      <c r="I84" s="433" t="s">
        <v>361</v>
      </c>
      <c r="J84" s="428"/>
      <c r="K84" s="428"/>
      <c r="L84" s="428"/>
      <c r="U84" s="429"/>
    </row>
    <row r="85" ht="15.75" customHeight="1">
      <c r="A85" s="384" t="s">
        <v>305</v>
      </c>
      <c r="B85" s="417" t="str">
        <f t="shared" ref="B85:C85" si="63">D85+F85</f>
        <v>#REF!</v>
      </c>
      <c r="C85" s="418" t="str">
        <f t="shared" si="63"/>
        <v>#REF!</v>
      </c>
      <c r="D85" s="416" t="str">
        <f>'[1]DATI ORIGINALI'!P91</f>
        <v>#REF!</v>
      </c>
      <c r="E85" s="419" t="str">
        <f>D85*0.916666666666667</f>
        <v>#REF!</v>
      </c>
      <c r="F85" s="417">
        <v>2441.0</v>
      </c>
      <c r="G85" s="418">
        <v>2702.82</v>
      </c>
      <c r="H85" s="417" t="str">
        <f>(B85/4)*6</f>
        <v>#REF!</v>
      </c>
      <c r="I85" s="433"/>
      <c r="J85" s="428"/>
      <c r="K85" s="428"/>
      <c r="L85" s="428"/>
      <c r="U85" s="429"/>
    </row>
    <row r="86" ht="15.75" customHeight="1">
      <c r="A86" s="384" t="s">
        <v>306</v>
      </c>
      <c r="B86" s="374" t="str">
        <f t="shared" ref="B86:C86" si="64">D86+F86</f>
        <v>#REF!</v>
      </c>
      <c r="C86" s="418" t="str">
        <f t="shared" si="64"/>
        <v>#REF!</v>
      </c>
      <c r="D86" s="416" t="str">
        <f>'[1]DATI ORIGINALI'!O91</f>
        <v>#REF!</v>
      </c>
      <c r="E86" s="419" t="str">
        <f>D86*2</f>
        <v>#REF!</v>
      </c>
      <c r="F86" s="417">
        <v>3211.0</v>
      </c>
      <c r="G86" s="418">
        <v>12406.0</v>
      </c>
      <c r="H86" s="428"/>
      <c r="I86" s="433" t="s">
        <v>362</v>
      </c>
      <c r="J86" s="428"/>
      <c r="K86" s="428"/>
      <c r="L86" s="428"/>
      <c r="U86" s="429"/>
    </row>
    <row r="87" ht="15.75" customHeight="1">
      <c r="A87" s="384" t="s">
        <v>307</v>
      </c>
      <c r="B87" s="374" t="str">
        <f t="shared" ref="B87:C87" si="65">D87+F87</f>
        <v>#REF!</v>
      </c>
      <c r="C87" s="418" t="str">
        <f t="shared" si="65"/>
        <v>#REF!</v>
      </c>
      <c r="D87" s="416" t="str">
        <f>'[1]DATI ORIGINALI'!N91</f>
        <v>#REF!</v>
      </c>
      <c r="E87" s="419" t="str">
        <f>D87*1.2</f>
        <v>#REF!</v>
      </c>
      <c r="F87" s="417">
        <v>34871.0</v>
      </c>
      <c r="G87" s="418">
        <v>41845.2</v>
      </c>
      <c r="H87" s="428"/>
      <c r="I87" s="433" t="s">
        <v>363</v>
      </c>
      <c r="J87" s="428"/>
      <c r="K87" s="428"/>
      <c r="L87" s="428"/>
      <c r="U87" s="429"/>
    </row>
    <row r="88" ht="15.75" customHeight="1">
      <c r="A88" s="384" t="s">
        <v>308</v>
      </c>
      <c r="B88" s="417" t="str">
        <f t="shared" ref="B88:C88" si="66">D88+F88</f>
        <v>#REF!</v>
      </c>
      <c r="C88" s="418" t="str">
        <f t="shared" si="66"/>
        <v>#REF!</v>
      </c>
      <c r="D88" s="416" t="str">
        <f>'[1]DATI ORIGINALI'!M91</f>
        <v>#REF!</v>
      </c>
      <c r="E88" s="419" t="str">
        <f>D88*1</f>
        <v>#REF!</v>
      </c>
      <c r="F88" s="417">
        <v>1511.0</v>
      </c>
      <c r="G88" s="418">
        <v>1511.0</v>
      </c>
      <c r="H88" s="417" t="str">
        <f>B88</f>
        <v>#REF!</v>
      </c>
      <c r="I88" s="433" t="s">
        <v>364</v>
      </c>
      <c r="J88" s="428"/>
      <c r="K88" s="428"/>
      <c r="L88" s="428"/>
      <c r="U88" s="429"/>
    </row>
    <row r="89" ht="15.75" customHeight="1">
      <c r="A89" s="439" t="s">
        <v>339</v>
      </c>
      <c r="B89" s="440" t="str">
        <f t="shared" ref="B89:G89" si="67">SUM(B85:B88)</f>
        <v>#REF!</v>
      </c>
      <c r="C89" s="441" t="str">
        <f t="shared" si="67"/>
        <v>#REF!</v>
      </c>
      <c r="D89" s="416" t="str">
        <f t="shared" si="67"/>
        <v>#REF!</v>
      </c>
      <c r="E89" s="419" t="str">
        <f t="shared" si="67"/>
        <v>#REF!</v>
      </c>
      <c r="F89" s="416" t="str">
        <f t="shared" si="67"/>
        <v>42,034</v>
      </c>
      <c r="G89" s="419" t="str">
        <f t="shared" si="67"/>
        <v>58,465.02 €</v>
      </c>
      <c r="H89" s="374" t="str">
        <f>H85+H88</f>
        <v>#REF!</v>
      </c>
      <c r="I89" s="433" t="s">
        <v>365</v>
      </c>
      <c r="J89" s="428"/>
      <c r="K89" s="428"/>
      <c r="L89" s="428"/>
      <c r="U89" s="429"/>
    </row>
    <row r="90" ht="15.75" customHeight="1">
      <c r="A90" s="445"/>
      <c r="B90" s="446"/>
      <c r="C90" s="447"/>
      <c r="D90" s="416"/>
      <c r="E90" s="419"/>
      <c r="F90" s="416"/>
      <c r="G90" s="419"/>
      <c r="H90" s="394"/>
      <c r="I90" s="433" t="s">
        <v>366</v>
      </c>
      <c r="J90" s="428"/>
      <c r="K90" s="428"/>
      <c r="L90" s="428"/>
      <c r="U90" s="429"/>
    </row>
    <row r="91" ht="15.75" customHeight="1">
      <c r="A91" s="442" t="s">
        <v>322</v>
      </c>
      <c r="B91" s="443" t="s">
        <v>289</v>
      </c>
      <c r="C91" s="444" t="s">
        <v>290</v>
      </c>
      <c r="D91" s="416"/>
      <c r="E91" s="419"/>
      <c r="F91" s="416"/>
      <c r="G91" s="419"/>
      <c r="H91" s="394"/>
      <c r="I91" s="433" t="s">
        <v>367</v>
      </c>
      <c r="J91" s="428"/>
      <c r="K91" s="428"/>
      <c r="L91" s="428"/>
      <c r="U91" s="429"/>
    </row>
    <row r="92" ht="15.75" customHeight="1">
      <c r="A92" s="384" t="s">
        <v>305</v>
      </c>
      <c r="B92" s="417" t="str">
        <f t="shared" ref="B92:C92" si="68">D92+F92</f>
        <v>#REF!</v>
      </c>
      <c r="C92" s="418" t="str">
        <f t="shared" si="68"/>
        <v>#REF!</v>
      </c>
      <c r="D92" s="416" t="str">
        <f>'[1]DATI ORIGINALI'!P92</f>
        <v>#REF!</v>
      </c>
      <c r="E92" s="419" t="str">
        <f>D92*0.916666666666667</f>
        <v>#REF!</v>
      </c>
      <c r="F92" s="417">
        <v>4518.0</v>
      </c>
      <c r="G92" s="418">
        <v>5500.27</v>
      </c>
      <c r="H92" s="417" t="str">
        <f>(B92/4)*6</f>
        <v>#REF!</v>
      </c>
      <c r="I92" s="433" t="s">
        <v>368</v>
      </c>
      <c r="J92" s="428"/>
      <c r="K92" s="428"/>
      <c r="L92" s="428"/>
      <c r="U92" s="429"/>
    </row>
    <row r="93" ht="15.75" customHeight="1">
      <c r="A93" s="384" t="s">
        <v>306</v>
      </c>
      <c r="B93" s="374" t="str">
        <f t="shared" ref="B93:C93" si="69">D93+F93</f>
        <v>#REF!</v>
      </c>
      <c r="C93" s="418" t="str">
        <f t="shared" si="69"/>
        <v>#REF!</v>
      </c>
      <c r="D93" s="416" t="str">
        <f>'[1]DATI ORIGINALI'!O92</f>
        <v>#REF!</v>
      </c>
      <c r="E93" s="419" t="str">
        <f>D93*2</f>
        <v>#REF!</v>
      </c>
      <c r="F93" s="417">
        <v>4845.0</v>
      </c>
      <c r="G93" s="418">
        <v>13977.0</v>
      </c>
      <c r="H93" s="428"/>
      <c r="I93" s="433"/>
      <c r="J93" s="428"/>
      <c r="K93" s="428"/>
      <c r="L93" s="428"/>
      <c r="U93" s="429"/>
    </row>
    <row r="94" ht="15.75" customHeight="1">
      <c r="A94" s="384" t="s">
        <v>307</v>
      </c>
      <c r="B94" s="374" t="str">
        <f t="shared" ref="B94:C94" si="70">D94+F94</f>
        <v>#REF!</v>
      </c>
      <c r="C94" s="418" t="str">
        <f t="shared" si="70"/>
        <v>#REF!</v>
      </c>
      <c r="D94" s="416" t="str">
        <f>'[1]DATI ORIGINALI'!N92</f>
        <v>#REF!</v>
      </c>
      <c r="E94" s="419" t="str">
        <f>D94*1.2</f>
        <v>#REF!</v>
      </c>
      <c r="F94" s="417">
        <v>46437.0</v>
      </c>
      <c r="G94" s="418">
        <v>55724.4</v>
      </c>
      <c r="H94" s="428"/>
      <c r="I94" s="433" t="s">
        <v>369</v>
      </c>
      <c r="J94" s="428"/>
      <c r="K94" s="428"/>
      <c r="L94" s="428"/>
      <c r="U94" s="429"/>
    </row>
    <row r="95" ht="15.75" customHeight="1">
      <c r="A95" s="384" t="s">
        <v>308</v>
      </c>
      <c r="B95" s="417" t="str">
        <f t="shared" ref="B95:C95" si="71">D95+F95</f>
        <v>#REF!</v>
      </c>
      <c r="C95" s="418" t="str">
        <f t="shared" si="71"/>
        <v>#REF!</v>
      </c>
      <c r="D95" s="416" t="str">
        <f>'[1]DATI ORIGINALI'!M92</f>
        <v>#REF!</v>
      </c>
      <c r="E95" s="419" t="str">
        <f>D95*1</f>
        <v>#REF!</v>
      </c>
      <c r="F95" s="417">
        <v>2516.0</v>
      </c>
      <c r="G95" s="418">
        <v>2516.0</v>
      </c>
      <c r="H95" s="417" t="str">
        <f>B95</f>
        <v>#REF!</v>
      </c>
      <c r="I95" s="433" t="s">
        <v>370</v>
      </c>
      <c r="J95" s="428"/>
      <c r="K95" s="428"/>
      <c r="L95" s="428"/>
      <c r="U95" s="429"/>
    </row>
    <row r="96" ht="15.75" customHeight="1">
      <c r="A96" s="439" t="s">
        <v>346</v>
      </c>
      <c r="B96" s="440" t="str">
        <f t="shared" ref="B96:G96" si="72">SUM(B92:B95)</f>
        <v>#REF!</v>
      </c>
      <c r="C96" s="441" t="str">
        <f t="shared" si="72"/>
        <v>#REF!</v>
      </c>
      <c r="D96" s="416" t="str">
        <f t="shared" si="72"/>
        <v>#REF!</v>
      </c>
      <c r="E96" s="419" t="str">
        <f t="shared" si="72"/>
        <v>#REF!</v>
      </c>
      <c r="F96" s="416" t="str">
        <f t="shared" si="72"/>
        <v>58,316</v>
      </c>
      <c r="G96" s="419" t="str">
        <f t="shared" si="72"/>
        <v>77,717.67 €</v>
      </c>
      <c r="H96" s="374" t="str">
        <f>H92+H95</f>
        <v>#REF!</v>
      </c>
      <c r="I96" s="433" t="s">
        <v>371</v>
      </c>
      <c r="J96" s="428"/>
      <c r="K96" s="428"/>
      <c r="L96" s="428"/>
      <c r="U96" s="429"/>
    </row>
    <row r="97" ht="15.75" customHeight="1">
      <c r="A97" s="445"/>
      <c r="B97" s="447"/>
      <c r="C97" s="447"/>
      <c r="D97" s="416"/>
      <c r="E97" s="419"/>
      <c r="F97" s="416"/>
      <c r="G97" s="419"/>
      <c r="H97" s="394"/>
      <c r="I97" s="433" t="s">
        <v>372</v>
      </c>
      <c r="J97" s="428"/>
      <c r="K97" s="428"/>
      <c r="L97" s="428"/>
      <c r="U97" s="429"/>
    </row>
    <row r="98" ht="15.75" customHeight="1">
      <c r="A98" s="442" t="s">
        <v>323</v>
      </c>
      <c r="B98" s="443" t="s">
        <v>289</v>
      </c>
      <c r="C98" s="444" t="s">
        <v>290</v>
      </c>
      <c r="D98" s="416"/>
      <c r="E98" s="419"/>
      <c r="F98" s="416"/>
      <c r="G98" s="419"/>
      <c r="H98" s="394"/>
      <c r="I98" s="433"/>
      <c r="J98" s="428"/>
      <c r="K98" s="428"/>
      <c r="L98" s="428"/>
      <c r="U98" s="429"/>
    </row>
    <row r="99" ht="15.75" customHeight="1">
      <c r="A99" s="384" t="s">
        <v>305</v>
      </c>
      <c r="B99" s="417" t="str">
        <f t="shared" ref="B99:C99" si="73">D99+F99</f>
        <v>#REF!</v>
      </c>
      <c r="C99" s="418" t="str">
        <f t="shared" si="73"/>
        <v>#REF!</v>
      </c>
      <c r="D99" s="416" t="str">
        <f>'[1]DATI ORIGINALI'!P95</f>
        <v>#REF!</v>
      </c>
      <c r="E99" s="419" t="str">
        <f>D99*0.916666666666667</f>
        <v>#REF!</v>
      </c>
      <c r="F99" s="417">
        <v>5949.0</v>
      </c>
      <c r="G99" s="418">
        <v>7424.12</v>
      </c>
      <c r="H99" s="417" t="str">
        <f>(B99/4)*6</f>
        <v>#REF!</v>
      </c>
      <c r="I99" s="433" t="s">
        <v>373</v>
      </c>
      <c r="J99" s="428"/>
      <c r="K99" s="428"/>
      <c r="L99" s="428"/>
      <c r="U99" s="429"/>
    </row>
    <row r="100" ht="15.75" customHeight="1">
      <c r="A100" s="384" t="s">
        <v>306</v>
      </c>
      <c r="B100" s="374" t="str">
        <f t="shared" ref="B100:C100" si="74">D100+F100</f>
        <v>#REF!</v>
      </c>
      <c r="C100" s="418" t="str">
        <f t="shared" si="74"/>
        <v>#REF!</v>
      </c>
      <c r="D100" s="416" t="str">
        <f>'[1]DATI ORIGINALI'!O95</f>
        <v>#REF!</v>
      </c>
      <c r="E100" s="419" t="str">
        <f>D100*2</f>
        <v>#REF!</v>
      </c>
      <c r="F100" s="417">
        <v>2470.0</v>
      </c>
      <c r="G100" s="418">
        <v>9299.0</v>
      </c>
      <c r="H100" s="428"/>
      <c r="I100" s="433" t="s">
        <v>374</v>
      </c>
      <c r="J100" s="428"/>
      <c r="K100" s="428"/>
      <c r="L100" s="428"/>
      <c r="U100" s="429"/>
    </row>
    <row r="101" ht="15.75" customHeight="1">
      <c r="A101" s="384" t="s">
        <v>307</v>
      </c>
      <c r="B101" s="374" t="str">
        <f t="shared" ref="B101:C101" si="75">D101+F101</f>
        <v>#REF!</v>
      </c>
      <c r="C101" s="418" t="str">
        <f t="shared" si="75"/>
        <v>#REF!</v>
      </c>
      <c r="D101" s="416" t="str">
        <f>'[1]DATI ORIGINALI'!N95</f>
        <v>#REF!</v>
      </c>
      <c r="E101" s="419" t="str">
        <f>D101*1.2</f>
        <v>#REF!</v>
      </c>
      <c r="F101" s="417">
        <v>98083.0</v>
      </c>
      <c r="G101" s="418">
        <v>117699.6</v>
      </c>
      <c r="H101" s="428"/>
      <c r="I101" s="433" t="s">
        <v>375</v>
      </c>
      <c r="J101" s="428"/>
      <c r="K101" s="428"/>
      <c r="L101" s="428"/>
      <c r="U101" s="429"/>
    </row>
    <row r="102" ht="15.75" customHeight="1">
      <c r="A102" s="384" t="s">
        <v>308</v>
      </c>
      <c r="B102" s="417" t="str">
        <f t="shared" ref="B102:C102" si="76">D102+F102</f>
        <v>#REF!</v>
      </c>
      <c r="C102" s="418" t="str">
        <f t="shared" si="76"/>
        <v>#REF!</v>
      </c>
      <c r="D102" s="416" t="str">
        <f>'[1]DATI ORIGINALI'!M95</f>
        <v>#REF!</v>
      </c>
      <c r="E102" s="419" t="str">
        <f>D102*1</f>
        <v>#REF!</v>
      </c>
      <c r="F102" s="417">
        <v>3627.0</v>
      </c>
      <c r="G102" s="418">
        <v>3627.0</v>
      </c>
      <c r="H102" s="417" t="str">
        <f>B102</f>
        <v>#REF!</v>
      </c>
      <c r="I102" s="433" t="s">
        <v>376</v>
      </c>
      <c r="J102" s="428"/>
      <c r="K102" s="428"/>
      <c r="L102" s="428"/>
      <c r="U102" s="429"/>
    </row>
    <row r="103" ht="15.75" customHeight="1">
      <c r="A103" s="439" t="s">
        <v>351</v>
      </c>
      <c r="B103" s="440" t="str">
        <f t="shared" ref="B103:G103" si="77">SUM(B99:B102)</f>
        <v>#REF!</v>
      </c>
      <c r="C103" s="441" t="str">
        <f t="shared" si="77"/>
        <v>#REF!</v>
      </c>
      <c r="D103" s="416" t="str">
        <f t="shared" si="77"/>
        <v>#REF!</v>
      </c>
      <c r="E103" s="419" t="str">
        <f t="shared" si="77"/>
        <v>#REF!</v>
      </c>
      <c r="F103" s="416" t="str">
        <f t="shared" si="77"/>
        <v>110,129</v>
      </c>
      <c r="G103" s="419" t="str">
        <f t="shared" si="77"/>
        <v>138,049.72 €</v>
      </c>
      <c r="H103" s="374" t="str">
        <f>H99+H102</f>
        <v>#REF!</v>
      </c>
      <c r="I103" s="433" t="s">
        <v>377</v>
      </c>
      <c r="J103" s="428"/>
      <c r="K103" s="428"/>
      <c r="L103" s="428"/>
      <c r="U103" s="429"/>
    </row>
    <row r="104" ht="15.75" customHeight="1">
      <c r="A104" s="445"/>
      <c r="B104" s="447"/>
      <c r="C104" s="447"/>
      <c r="D104" s="416"/>
      <c r="E104" s="419"/>
      <c r="F104" s="416"/>
      <c r="G104" s="419"/>
      <c r="H104" s="394"/>
      <c r="I104" s="433" t="s">
        <v>378</v>
      </c>
      <c r="J104" s="428"/>
      <c r="K104" s="428"/>
      <c r="L104" s="428"/>
      <c r="U104" s="429"/>
    </row>
    <row r="105" ht="15.75" customHeight="1">
      <c r="A105" s="442" t="s">
        <v>324</v>
      </c>
      <c r="B105" s="443" t="s">
        <v>289</v>
      </c>
      <c r="C105" s="444" t="s">
        <v>290</v>
      </c>
      <c r="D105" s="416"/>
      <c r="E105" s="419"/>
      <c r="F105" s="416"/>
      <c r="G105" s="419"/>
      <c r="H105" s="394"/>
      <c r="I105" s="433" t="s">
        <v>379</v>
      </c>
      <c r="J105" s="428"/>
      <c r="K105" s="428"/>
      <c r="L105" s="428"/>
      <c r="U105" s="429"/>
    </row>
    <row r="106" ht="15.75" customHeight="1">
      <c r="A106" s="384" t="s">
        <v>305</v>
      </c>
      <c r="B106" s="417" t="str">
        <f t="shared" ref="B106:C106" si="78">D106+F106</f>
        <v>#REF!</v>
      </c>
      <c r="C106" s="418" t="str">
        <f t="shared" si="78"/>
        <v>#REF!</v>
      </c>
      <c r="D106" s="416" t="str">
        <f>'[1]DATI ORIGINALI'!P101</f>
        <v>#REF!</v>
      </c>
      <c r="E106" s="419" t="str">
        <f>D106*0.916666666666667</f>
        <v>#REF!</v>
      </c>
      <c r="F106" s="417">
        <v>9289.0</v>
      </c>
      <c r="G106" s="418">
        <v>9875.31</v>
      </c>
      <c r="H106" s="417" t="str">
        <f>(B106/4)*6</f>
        <v>#REF!</v>
      </c>
      <c r="I106" s="433"/>
      <c r="J106" s="428"/>
      <c r="K106" s="428"/>
      <c r="L106" s="428"/>
      <c r="U106" s="429"/>
    </row>
    <row r="107" ht="15.75" customHeight="1">
      <c r="A107" s="384" t="s">
        <v>306</v>
      </c>
      <c r="B107" s="374" t="str">
        <f t="shared" ref="B107:C107" si="79">D107+F107</f>
        <v>#REF!</v>
      </c>
      <c r="C107" s="418" t="str">
        <f t="shared" si="79"/>
        <v>#REF!</v>
      </c>
      <c r="D107" s="416" t="str">
        <f>'[1]DATI ORIGINALI'!O101</f>
        <v>#REF!</v>
      </c>
      <c r="E107" s="419" t="str">
        <f>D107*2</f>
        <v>#REF!</v>
      </c>
      <c r="F107" s="417">
        <v>1422.0</v>
      </c>
      <c r="G107" s="418">
        <v>2844.0</v>
      </c>
      <c r="H107" s="428"/>
      <c r="I107" s="433" t="s">
        <v>380</v>
      </c>
      <c r="J107" s="428"/>
      <c r="K107" s="428"/>
      <c r="L107" s="428"/>
      <c r="U107" s="429"/>
    </row>
    <row r="108" ht="15.75" customHeight="1">
      <c r="A108" s="384" t="s">
        <v>307</v>
      </c>
      <c r="B108" s="374" t="str">
        <f t="shared" ref="B108:C108" si="80">D108+F108</f>
        <v>#REF!</v>
      </c>
      <c r="C108" s="418" t="str">
        <f t="shared" si="80"/>
        <v>#REF!</v>
      </c>
      <c r="D108" s="416" t="str">
        <f>'[1]DATI ORIGINALI'!N101</f>
        <v>#REF!</v>
      </c>
      <c r="E108" s="419" t="str">
        <f>D108*1.2</f>
        <v>#REF!</v>
      </c>
      <c r="F108" s="417">
        <v>148352.0</v>
      </c>
      <c r="G108" s="418">
        <v>178022.4</v>
      </c>
      <c r="H108" s="428"/>
      <c r="I108" s="433" t="s">
        <v>381</v>
      </c>
      <c r="J108" s="428"/>
      <c r="K108" s="428"/>
      <c r="L108" s="428"/>
      <c r="U108" s="429"/>
    </row>
    <row r="109" ht="15.75" customHeight="1">
      <c r="A109" s="384" t="s">
        <v>308</v>
      </c>
      <c r="B109" s="417" t="str">
        <f t="shared" ref="B109:C109" si="81">D109+F109</f>
        <v>#REF!</v>
      </c>
      <c r="C109" s="418" t="str">
        <f t="shared" si="81"/>
        <v>#REF!</v>
      </c>
      <c r="D109" s="416" t="str">
        <f>'[1]DATI ORIGINALI'!M101</f>
        <v>#REF!</v>
      </c>
      <c r="E109" s="419" t="str">
        <f>D109*1</f>
        <v>#REF!</v>
      </c>
      <c r="F109" s="417">
        <v>6388.0</v>
      </c>
      <c r="G109" s="418">
        <v>6388.0</v>
      </c>
      <c r="H109" s="417" t="str">
        <f>B109</f>
        <v>#REF!</v>
      </c>
      <c r="I109" s="433" t="s">
        <v>382</v>
      </c>
      <c r="J109" s="428"/>
      <c r="K109" s="428"/>
      <c r="L109" s="428"/>
      <c r="U109" s="429"/>
    </row>
    <row r="110" ht="15.75" customHeight="1">
      <c r="A110" s="439" t="s">
        <v>352</v>
      </c>
      <c r="B110" s="440" t="str">
        <f t="shared" ref="B110:G110" si="82">SUM(B106:B109)</f>
        <v>#REF!</v>
      </c>
      <c r="C110" s="441" t="str">
        <f t="shared" si="82"/>
        <v>#REF!</v>
      </c>
      <c r="D110" s="416" t="str">
        <f t="shared" si="82"/>
        <v>#REF!</v>
      </c>
      <c r="E110" s="419" t="str">
        <f t="shared" si="82"/>
        <v>#REF!</v>
      </c>
      <c r="F110" s="416" t="str">
        <f t="shared" si="82"/>
        <v>165,451</v>
      </c>
      <c r="G110" s="419" t="str">
        <f t="shared" si="82"/>
        <v>197,129.71 €</v>
      </c>
      <c r="H110" s="374" t="str">
        <f>H106+H109</f>
        <v>#REF!</v>
      </c>
      <c r="I110" s="433" t="s">
        <v>383</v>
      </c>
      <c r="J110" s="428"/>
      <c r="K110" s="428"/>
      <c r="L110" s="428"/>
      <c r="U110" s="429"/>
    </row>
    <row r="111" ht="15.75" customHeight="1">
      <c r="A111" s="445"/>
      <c r="B111" s="447"/>
      <c r="C111" s="447"/>
      <c r="D111" s="416"/>
      <c r="E111" s="419"/>
      <c r="F111" s="416"/>
      <c r="G111" s="419"/>
      <c r="H111" s="394"/>
      <c r="I111" s="433"/>
      <c r="J111" s="428"/>
      <c r="K111" s="428"/>
      <c r="L111" s="428"/>
      <c r="U111" s="429"/>
    </row>
    <row r="112" ht="15.75" customHeight="1">
      <c r="A112" s="442" t="s">
        <v>325</v>
      </c>
      <c r="B112" s="443" t="s">
        <v>289</v>
      </c>
      <c r="C112" s="444" t="s">
        <v>290</v>
      </c>
      <c r="D112" s="416"/>
      <c r="E112" s="419"/>
      <c r="F112" s="416"/>
      <c r="G112" s="419"/>
      <c r="H112" s="394"/>
      <c r="I112" s="433" t="s">
        <v>384</v>
      </c>
      <c r="J112" s="428"/>
      <c r="K112" s="428"/>
      <c r="L112" s="428"/>
      <c r="U112" s="429"/>
    </row>
    <row r="113" ht="15.75" customHeight="1">
      <c r="A113" s="384" t="s">
        <v>305</v>
      </c>
      <c r="B113" s="417" t="str">
        <f t="shared" ref="B113:C113" si="83">D113+F113</f>
        <v>0</v>
      </c>
      <c r="C113" s="418" t="str">
        <f t="shared" si="83"/>
        <v>0.00 €</v>
      </c>
      <c r="D113" s="416">
        <v>0.0</v>
      </c>
      <c r="E113" s="419" t="str">
        <f>D113*0.916666666666667</f>
        <v>0.00 €</v>
      </c>
      <c r="F113" s="417">
        <v>0.0</v>
      </c>
      <c r="G113" s="418">
        <v>0.0</v>
      </c>
      <c r="H113" s="417" t="str">
        <f>(B113/4)*6</f>
        <v>0</v>
      </c>
      <c r="I113" s="433" t="s">
        <v>385</v>
      </c>
      <c r="J113" s="428"/>
      <c r="K113" s="428"/>
      <c r="L113" s="428"/>
      <c r="U113" s="429"/>
    </row>
    <row r="114" ht="15.75" customHeight="1">
      <c r="A114" s="384" t="s">
        <v>306</v>
      </c>
      <c r="B114" s="374" t="str">
        <f t="shared" ref="B114:C114" si="84">D114+F114</f>
        <v>0</v>
      </c>
      <c r="C114" s="418" t="str">
        <f t="shared" si="84"/>
        <v>0.00 €</v>
      </c>
      <c r="D114" s="416">
        <v>0.0</v>
      </c>
      <c r="E114" s="419" t="str">
        <f>D114*2</f>
        <v>0.00 €</v>
      </c>
      <c r="F114" s="417">
        <v>0.0</v>
      </c>
      <c r="G114" s="418" t="str">
        <f>F114*2</f>
        <v>0.00 €</v>
      </c>
      <c r="H114" s="428"/>
      <c r="I114" s="433" t="s">
        <v>386</v>
      </c>
      <c r="J114" s="428"/>
      <c r="K114" s="428"/>
      <c r="L114" s="428"/>
      <c r="U114" s="429"/>
    </row>
    <row r="115" ht="15.75" customHeight="1">
      <c r="A115" s="384" t="s">
        <v>307</v>
      </c>
      <c r="B115" s="374" t="str">
        <f t="shared" ref="B115:C115" si="85">D115+F115</f>
        <v>807</v>
      </c>
      <c r="C115" s="418" t="str">
        <f t="shared" si="85"/>
        <v>968.40 €</v>
      </c>
      <c r="D115" s="416">
        <v>0.0</v>
      </c>
      <c r="E115" s="419" t="str">
        <f>D115*1.2</f>
        <v>0.00 €</v>
      </c>
      <c r="F115" s="417">
        <v>807.0</v>
      </c>
      <c r="G115" s="418">
        <v>968.4</v>
      </c>
      <c r="H115" s="428"/>
      <c r="I115" s="459"/>
      <c r="U115" s="429"/>
    </row>
    <row r="116" ht="15.75" customHeight="1">
      <c r="A116" s="384" t="s">
        <v>308</v>
      </c>
      <c r="B116" s="417" t="str">
        <f t="shared" ref="B116:C116" si="86">D116+F116</f>
        <v>0</v>
      </c>
      <c r="C116" s="418" t="str">
        <f t="shared" si="86"/>
        <v>0.00 €</v>
      </c>
      <c r="D116" s="416">
        <v>0.0</v>
      </c>
      <c r="E116" s="419" t="str">
        <f>D116*1</f>
        <v>0.00 €</v>
      </c>
      <c r="F116" s="417">
        <v>0.0</v>
      </c>
      <c r="G116" s="418" t="str">
        <f>F116*1</f>
        <v>0.00 €</v>
      </c>
      <c r="H116" s="417" t="str">
        <f>B116</f>
        <v>0</v>
      </c>
      <c r="I116" s="460"/>
      <c r="J116" s="451"/>
      <c r="K116" s="451"/>
      <c r="L116" s="451"/>
      <c r="M116" s="451"/>
      <c r="N116" s="451"/>
      <c r="O116" s="451"/>
      <c r="P116" s="451"/>
      <c r="Q116" s="451"/>
      <c r="R116" s="451"/>
      <c r="S116" s="451"/>
      <c r="T116" s="451"/>
      <c r="U116" s="452"/>
    </row>
    <row r="117" ht="15.75" customHeight="1">
      <c r="A117" s="439" t="s">
        <v>353</v>
      </c>
      <c r="B117" s="440" t="str">
        <f t="shared" ref="B117:G117" si="87">SUM(B113:B116)</f>
        <v>807</v>
      </c>
      <c r="C117" s="441" t="str">
        <f t="shared" si="87"/>
        <v>968.40 €</v>
      </c>
      <c r="D117" s="416" t="str">
        <f t="shared" si="87"/>
        <v>0</v>
      </c>
      <c r="E117" s="419" t="str">
        <f t="shared" si="87"/>
        <v>0.00 €</v>
      </c>
      <c r="F117" s="416" t="str">
        <f t="shared" si="87"/>
        <v>807</v>
      </c>
      <c r="G117" s="419" t="str">
        <f t="shared" si="87"/>
        <v>968.40 €</v>
      </c>
      <c r="H117" s="374" t="str">
        <f>H113+H116</f>
        <v>0</v>
      </c>
    </row>
    <row r="118" ht="9.0" customHeight="1">
      <c r="A118" s="445"/>
      <c r="B118" s="446"/>
      <c r="C118" s="447"/>
      <c r="D118" s="393"/>
      <c r="E118" s="394"/>
      <c r="F118" s="394"/>
      <c r="G118" s="394"/>
      <c r="H118" s="394"/>
    </row>
    <row r="119" ht="25.5" customHeight="1">
      <c r="A119" s="400" t="s">
        <v>387</v>
      </c>
      <c r="B119" s="401" t="str">
        <f t="shared" ref="B119:C119" si="88">B82+B89+B96+B103+B110+B117</f>
        <v>#REF!</v>
      </c>
      <c r="C119" s="402" t="str">
        <f t="shared" si="88"/>
        <v>#REF!</v>
      </c>
      <c r="D119" s="393" t="str">
        <f t="shared" ref="D119:D123" si="89">D78+D85+D92+D99+D106+D113</f>
        <v>#REF!</v>
      </c>
      <c r="E119" s="394"/>
      <c r="F119" s="394"/>
      <c r="G119" s="394"/>
      <c r="H119" s="394"/>
    </row>
    <row r="120" ht="15.75" customHeight="1">
      <c r="D120" s="393" t="str">
        <f t="shared" si="89"/>
        <v>#REF!</v>
      </c>
      <c r="E120" s="394"/>
      <c r="F120" s="394"/>
      <c r="G120" s="394"/>
      <c r="H120" s="394"/>
    </row>
    <row r="121" ht="15.75" customHeight="1">
      <c r="D121" s="393" t="str">
        <f t="shared" si="89"/>
        <v>#REF!</v>
      </c>
      <c r="E121" s="394"/>
      <c r="F121" s="394"/>
      <c r="G121" s="394"/>
      <c r="H121" s="394"/>
      <c r="I121" s="428"/>
    </row>
    <row r="122" ht="15.75" customHeight="1">
      <c r="D122" s="393" t="str">
        <f t="shared" si="89"/>
        <v>#REF!</v>
      </c>
      <c r="E122" s="394"/>
      <c r="F122" s="394"/>
      <c r="G122" s="394"/>
      <c r="H122" s="394"/>
    </row>
    <row r="123" ht="15.75" customHeight="1">
      <c r="D123" s="393" t="str">
        <f t="shared" si="89"/>
        <v>#REF!</v>
      </c>
      <c r="E123" s="394"/>
      <c r="F123" s="394"/>
      <c r="G123" s="394"/>
      <c r="H123" s="394"/>
    </row>
  </sheetData>
  <mergeCells count="11">
    <mergeCell ref="A6:C6"/>
    <mergeCell ref="B7:C7"/>
    <mergeCell ref="A75:C75"/>
    <mergeCell ref="B76:C76"/>
    <mergeCell ref="F7:G7"/>
    <mergeCell ref="B20:C20"/>
    <mergeCell ref="D20:E20"/>
    <mergeCell ref="F20:G20"/>
    <mergeCell ref="A19:C19"/>
    <mergeCell ref="A2:C3"/>
    <mergeCell ref="D7:E7"/>
  </mergeCells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0"/>
    <col customWidth="1" min="2" max="11" width="8.71"/>
  </cols>
  <sheetData>
    <row r="6">
      <c r="A6" t="s">
        <v>388</v>
      </c>
      <c r="B6" s="461">
        <v>133.0</v>
      </c>
    </row>
    <row r="7">
      <c r="A7" t="s">
        <v>389</v>
      </c>
      <c r="B7" s="462">
        <v>12.0</v>
      </c>
    </row>
    <row r="8">
      <c r="A8" t="s">
        <v>390</v>
      </c>
      <c r="B8" t="str">
        <f>B6*B7</f>
        <v>1596</v>
      </c>
    </row>
    <row r="10">
      <c r="A10" t="s">
        <v>391</v>
      </c>
      <c r="B10" s="462">
        <v>6.0</v>
      </c>
    </row>
    <row r="11">
      <c r="A11" t="s">
        <v>392</v>
      </c>
      <c r="B11" s="461" t="str">
        <f>B8/B10</f>
        <v>266</v>
      </c>
    </row>
    <row r="13">
      <c r="A13" t="s">
        <v>393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Fogli di lavoro</vt:lpstr>
      </vt:variant>
      <vt:variant>
        <vt:i4>7</vt:i4>
      </vt:variant>
    </vt:vector>
  </HeadingPairs>
  <TitlesOfParts>
    <vt:vector baseType="lpstr" size="7">
      <vt:lpstr>Quantific. lavoro 3 ipot</vt:lpstr>
      <vt:lpstr>Quantific.lavoro</vt:lpstr>
      <vt:lpstr>Quantific. lavoro 1 ipot</vt:lpstr>
      <vt:lpstr>Formazione</vt:lpstr>
      <vt:lpstr>RILEVAZIONE COMPENSI 2023</vt:lpstr>
      <vt:lpstr>DETTAGLIO RAGGRUPPAMENTI 2023</vt:lpstr>
      <vt:lpstr>giorni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2019-09-09T10:28:05Z</dcterms:created>
  <dc:creator>Roberto Ceci</dc:creator>
  <cp:lastModifiedBy>AMATI ROBERTO</cp:lastModifiedBy>
  <cp:lastPrinted>2026-06-30T09:45:40Z</cp:lastPrinted>
  <dcterms:modified xsi:type="dcterms:W3CDTF">2026-06-30T09:49:40Z</dcterms:modified>
</cp:coreProperties>
</file>